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gda\Desktop\"/>
    </mc:Choice>
  </mc:AlternateContent>
  <bookViews>
    <workbookView xWindow="0" yWindow="0" windowWidth="0" windowHeight="0"/>
  </bookViews>
  <sheets>
    <sheet name="Rekapitulace stavby" sheetId="1" r:id="rId1"/>
    <sheet name="03 - Následná péče 3 roky..." sheetId="2" r:id="rId2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'03 - Následná péče 3 roky...'!$C$119:$K$265</definedName>
    <definedName name="_xlnm.Print_Area" localSheetId="1">'03 - Následná péče 3 roky...'!$C$4:$J$76,'03 - Následná péče 3 roky...'!$C$82:$J$101,'03 - Následná péče 3 roky...'!$C$107:$K$265</definedName>
    <definedName name="_xlnm.Print_Titles" localSheetId="1">'03 - Následná péče 3 roky...'!$119:$119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53"/>
  <c r="BH253"/>
  <c r="BG253"/>
  <c r="BF253"/>
  <c r="T253"/>
  <c r="R253"/>
  <c r="P253"/>
  <c r="BI238"/>
  <c r="BH238"/>
  <c r="BG238"/>
  <c r="BF238"/>
  <c r="T238"/>
  <c r="R238"/>
  <c r="P238"/>
  <c r="BI229"/>
  <c r="BH229"/>
  <c r="BG229"/>
  <c r="BF229"/>
  <c r="T229"/>
  <c r="R229"/>
  <c r="P229"/>
  <c r="BI219"/>
  <c r="BH219"/>
  <c r="BG219"/>
  <c r="BF219"/>
  <c r="T219"/>
  <c r="R219"/>
  <c r="P219"/>
  <c r="BI205"/>
  <c r="BH205"/>
  <c r="BG205"/>
  <c r="BF205"/>
  <c r="T205"/>
  <c r="R205"/>
  <c r="P205"/>
  <c r="BI190"/>
  <c r="BH190"/>
  <c r="BG190"/>
  <c r="BF190"/>
  <c r="T190"/>
  <c r="R190"/>
  <c r="P190"/>
  <c r="BI181"/>
  <c r="BH181"/>
  <c r="BG181"/>
  <c r="BF181"/>
  <c r="T181"/>
  <c r="R181"/>
  <c r="P181"/>
  <c r="BI171"/>
  <c r="BH171"/>
  <c r="BG171"/>
  <c r="BF171"/>
  <c r="T171"/>
  <c r="R171"/>
  <c r="P171"/>
  <c r="BI157"/>
  <c r="BH157"/>
  <c r="BG157"/>
  <c r="BF157"/>
  <c r="T157"/>
  <c r="R157"/>
  <c r="P157"/>
  <c r="BI142"/>
  <c r="BH142"/>
  <c r="BG142"/>
  <c r="BF142"/>
  <c r="T142"/>
  <c r="R142"/>
  <c r="P142"/>
  <c r="BI133"/>
  <c r="BH133"/>
  <c r="BG133"/>
  <c r="BF133"/>
  <c r="T133"/>
  <c r="R133"/>
  <c r="P133"/>
  <c r="BI123"/>
  <c r="BH123"/>
  <c r="BG123"/>
  <c r="BF123"/>
  <c r="T123"/>
  <c r="R123"/>
  <c r="P123"/>
  <c r="J117"/>
  <c r="F114"/>
  <c r="E112"/>
  <c r="J92"/>
  <c r="F89"/>
  <c r="E87"/>
  <c r="J21"/>
  <c r="E21"/>
  <c r="J91"/>
  <c r="J20"/>
  <c r="J18"/>
  <c r="E18"/>
  <c r="F92"/>
  <c r="J17"/>
  <c r="J15"/>
  <c r="E15"/>
  <c r="F116"/>
  <c r="J14"/>
  <c r="J12"/>
  <c r="J89"/>
  <c r="E7"/>
  <c r="E110"/>
  <c i="1"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L90"/>
  <c r="AM90"/>
  <c r="AM89"/>
  <c r="L89"/>
  <c r="AM87"/>
  <c r="L87"/>
  <c r="L85"/>
  <c r="L84"/>
  <c i="2" r="BK253"/>
  <c r="J253"/>
  <c r="BK238"/>
  <c r="J238"/>
  <c r="J229"/>
  <c r="BK219"/>
  <c r="J219"/>
  <c r="J205"/>
  <c r="BK190"/>
  <c r="BK181"/>
  <c r="BK171"/>
  <c r="BK142"/>
  <c r="BK123"/>
  <c i="1" r="AS94"/>
  <c i="2" r="BK205"/>
  <c r="BK157"/>
  <c r="BK133"/>
  <c r="J123"/>
  <c r="J190"/>
  <c r="J181"/>
  <c r="J171"/>
  <c r="J157"/>
  <c r="J133"/>
  <c r="J142"/>
  <c r="BK229"/>
  <c l="1" r="R122"/>
  <c r="BK122"/>
  <c r="P122"/>
  <c r="T122"/>
  <c r="BK170"/>
  <c r="J170"/>
  <c r="J99"/>
  <c r="P170"/>
  <c r="R170"/>
  <c r="T170"/>
  <c r="BK218"/>
  <c r="J218"/>
  <c r="J100"/>
  <c r="P218"/>
  <c r="R218"/>
  <c r="T218"/>
  <c r="F117"/>
  <c r="E85"/>
  <c r="J114"/>
  <c r="J116"/>
  <c r="BE171"/>
  <c r="F91"/>
  <c r="BE123"/>
  <c r="BE133"/>
  <c r="BE142"/>
  <c r="BE157"/>
  <c r="BE181"/>
  <c r="BE190"/>
  <c r="BE205"/>
  <c r="BE219"/>
  <c r="BE229"/>
  <c r="BE238"/>
  <c r="BE253"/>
  <c r="F36"/>
  <c i="1" r="BC95"/>
  <c r="BC94"/>
  <c r="W35"/>
  <c i="2" r="F37"/>
  <c i="1" r="BD95"/>
  <c r="BD94"/>
  <c r="W36"/>
  <c i="2" r="F34"/>
  <c i="1" r="BA95"/>
  <c r="BA94"/>
  <c r="W33"/>
  <c i="2" r="J34"/>
  <c i="1" r="AW95"/>
  <c i="2" r="F35"/>
  <c i="1" r="BB95"/>
  <c r="BB94"/>
  <c r="AX94"/>
  <c i="2" l="1" r="T121"/>
  <c r="T120"/>
  <c r="P121"/>
  <c r="P120"/>
  <c i="1" r="AU95"/>
  <c i="2" r="BK121"/>
  <c r="J121"/>
  <c r="J97"/>
  <c r="R121"/>
  <c r="R120"/>
  <c r="J122"/>
  <c r="J98"/>
  <c i="1" r="AU94"/>
  <c i="2" r="J33"/>
  <c i="1" r="AV95"/>
  <c r="AT95"/>
  <c r="AY94"/>
  <c r="AW94"/>
  <c r="AK33"/>
  <c r="W34"/>
  <c i="2" r="F33"/>
  <c i="1" r="AZ95"/>
  <c r="AZ94"/>
  <c i="2" l="1" r="BK120"/>
  <c r="J120"/>
  <c r="J96"/>
  <c i="1" r="AV94"/>
  <c l="1" r="AT94"/>
  <c i="2" r="J30"/>
  <c i="1" r="AG95"/>
  <c r="AG94"/>
  <c r="AG99"/>
  <c l="1" r="AN94"/>
  <c i="2" r="J39"/>
  <c i="1" r="AN95"/>
  <c r="CD99"/>
  <c r="AG101"/>
  <c r="AV101"/>
  <c r="BY101"/>
  <c r="AG100"/>
  <c r="AV99"/>
  <c r="BY99"/>
  <c r="AG98"/>
  <c r="AK26"/>
  <c l="1" r="CD101"/>
  <c r="CD98"/>
  <c r="CD100"/>
  <c r="W32"/>
  <c r="AN99"/>
  <c r="AV98"/>
  <c r="BY98"/>
  <c r="AG97"/>
  <c r="AK27"/>
  <c r="AV100"/>
  <c r="BY100"/>
  <c r="AN101"/>
  <c l="1" r="AK32"/>
  <c r="AN100"/>
  <c r="AN98"/>
  <c r="AK29"/>
  <c r="AG103"/>
  <c l="1" r="AK38"/>
  <c r="AN97"/>
  <c r="AN103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<sst xmlns="http://schemas.openxmlformats.org/spreadsheetml/2006/main">
  <si>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</si>
  <si>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</si>
  <si>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</si>
  <si>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</si>
  <si>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</si>
  <si>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{2a2c379d-236b-4968-b321-aca4d54d7f9d}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</si>
  <si>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</si>
  <si>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</si>
  <si>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</si>
  <si>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</si>
  <si>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</si>
  <si>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</si>
  <si>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</si>
  <si>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</si>
  <si>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2021-26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</si>
  <si>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</si>
  <si>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</si>
  <si>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Frenštát ŠKOLSKÁ B1 -3.letá péče- neuznatelná</t>
  </si>
  <si>
    <t>KSO:</t>
  </si>
  <si>
    <t>CC-CZ:</t>
  </si>
  <si>
    <t>Místo:</t>
  </si>
  <si>
    <t xml:space="preserve"> </t>
  </si>
  <si>
    <t>Datum:</t>
  </si>
  <si>
    <t>22. 11. 2021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</si>
  <si>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</si>
  <si>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</si>
  <si>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</si>
  <si>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</si>
  <si>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</si>
  <si>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</si>
  <si>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</si>
  <si>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</si>
  <si>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69221189</t>
  </si>
  <si>
    <t>Ing. Magda Cigánková Fialová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</si>
  <si>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</si>
  <si>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</si>
  <si>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</si>
  <si>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</si>
  <si>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</si>
  <si>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</si>
  <si>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</si>
  <si>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</si>
  <si>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</si>
  <si>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</si>
  <si>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</si>
  <si>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</si>
  <si>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</si>
  <si>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</si>
  <si>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</si>
  <si>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</si>
  <si>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</si>
  <si>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</si>
  <si>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</si>
  <si>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</si>
  <si>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</si>
  <si>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</si>
  <si>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</si>
  <si>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</si>
  <si>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</si>
  <si>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</si>
  <si>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</si>
  <si>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</si>
  <si>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</si>
  <si>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</si>
  <si>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</si>
  <si>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</si>
  <si>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</si>
  <si>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</si>
  <si>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</si>
  <si>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</si>
  <si>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</si>
  <si>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</si>
  <si>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</si>
  <si>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</si>
  <si>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</si>
  <si>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</si>
  <si>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</si>
  <si>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</si>
  <si>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</si>
  <si>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</si>
  <si>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</si>
  <si>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</si>
  <si>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03</t>
  </si>
  <si>
    <t>Následná péče 3 roky po realizaci</t>
  </si>
  <si>
    <t>STA</t>
  </si>
  <si>
    <t>1</t>
  </si>
  <si>
    <t>{b106f504-ea96-46e6-af00-ff3c6b822902}</t>
  </si>
  <si>
    <t>2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</si>
  <si>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</si>
  <si>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</si>
  <si>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</si>
  <si>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</si>
  <si>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</si>
  <si>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</si>
  <si>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</si>
  <si>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</si>
  <si>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</si>
  <si>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</si>
  <si>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</si>
  <si>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03 - Následná péče 3 roky po realizaci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</si>
  <si>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</si>
  <si>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</si>
  <si>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</si>
  <si>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</si>
  <si>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</si>
  <si>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</si>
  <si>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Následná péče - 1 rok po výsadbě - způsobilá</t>
  </si>
  <si>
    <t xml:space="preserve">    02 - Následná péče - 2 rok po výsadbě - způsobilá</t>
  </si>
  <si>
    <t xml:space="preserve">    03 - Následná péče - 3 rok po výsabě - způsobilá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</si>
  <si>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</si>
  <si>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</si>
  <si>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</si>
  <si>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</si>
  <si>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</si>
  <si>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</si>
  <si>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</si>
  <si>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</si>
  <si>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</si>
  <si>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</si>
  <si>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</si>
  <si>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</si>
  <si>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</si>
  <si>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</si>
  <si>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</si>
  <si>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</si>
  <si>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</si>
  <si>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Následná péče - 1 rok po výsadbě - způsobilá</t>
  </si>
  <si>
    <t>K</t>
  </si>
  <si>
    <t>1-péče-keře</t>
  </si>
  <si>
    <t>Rozvojová péče o vysazené keře 1rok po realizaci, komplet dle popisu v technické zprávě</t>
  </si>
  <si>
    <t>ks</t>
  </si>
  <si>
    <t>4</t>
  </si>
  <si>
    <t>207074563</t>
  </si>
  <si>
    <t>VV</t>
  </si>
  <si>
    <t>"plný popis v textové zprávě"</t>
  </si>
  <si>
    <t>"péče zahrnuje potřebnou práci i materiál"</t>
  </si>
  <si>
    <t>"výměna suchých jedinců"</t>
  </si>
  <si>
    <t>"2x ročně odplevelení"</t>
  </si>
  <si>
    <t>"1x ročně opravný řez, odstranění suchých částí"</t>
  </si>
  <si>
    <t>"přihnojení"</t>
  </si>
  <si>
    <t>"doplnění mulče"</t>
  </si>
  <si>
    <t>"keře" 3+361</t>
  </si>
  <si>
    <t>Součet</t>
  </si>
  <si>
    <t>1-péče-trvalky</t>
  </si>
  <si>
    <t>Rozvojová péče o vysazené trvalky a traviny 1 rok, komplet dle popisu v technické zprávě</t>
  </si>
  <si>
    <t>-623675660</t>
  </si>
  <si>
    <t>"1x ročně odstranění suchých částí"</t>
  </si>
  <si>
    <t>"trvalky a traviny, kapradiny"</t>
  </si>
  <si>
    <t>58</t>
  </si>
  <si>
    <t>3</t>
  </si>
  <si>
    <t>RP 01</t>
  </si>
  <si>
    <t>Rozvojová péče o vysázené stromy 1 rok, komplet dle popisu v technické zprávě</t>
  </si>
  <si>
    <t>kus</t>
  </si>
  <si>
    <t>2019921227</t>
  </si>
  <si>
    <t>"výměna suchých stromů"</t>
  </si>
  <si>
    <t>"1 x ročně doplnění mulče a oprava výsadbové mísy"</t>
  </si>
  <si>
    <t>"1 x kontrola a oprava kotvení, úvazků"</t>
  </si>
  <si>
    <t>"1 x kontrola a oprava ochrany kmínku"</t>
  </si>
  <si>
    <t>"zálivka v obdobích sucha 5x za vegetační období"</t>
  </si>
  <si>
    <t>"jarní přihnojení"</t>
  </si>
  <si>
    <t>"monitoring chorob a škůdců"</t>
  </si>
  <si>
    <t>"odstranění obrostu na kmínku"</t>
  </si>
  <si>
    <t>"odplevelení výsadbové mísy 1x"</t>
  </si>
  <si>
    <t>"listnaté stromy" 13</t>
  </si>
  <si>
    <t>"jehličnaté stromy" 4</t>
  </si>
  <si>
    <t>RP 04</t>
  </si>
  <si>
    <t>Rozvojová péče údržba trávníků 1 rok, komplet dle popisu v technické zprávě</t>
  </si>
  <si>
    <t>m2</t>
  </si>
  <si>
    <t>-701831928</t>
  </si>
  <si>
    <t>"podrobný popis v textové zprávě"</t>
  </si>
  <si>
    <t>"každý rok:"</t>
  </si>
  <si>
    <t>"1. Jarní válcování"</t>
  </si>
  <si>
    <t>"2. Přihnojení"</t>
  </si>
  <si>
    <t>"3. Dosetí"</t>
  </si>
  <si>
    <t>"4. Postřík proti dvouděložným"</t>
  </si>
  <si>
    <t>"5. Sekání co 5 x ročně"</t>
  </si>
  <si>
    <t>"6. Na jaře se provede hnojení a případné doplnění substrátu a travního osiva do vzniklých nerovností"</t>
  </si>
  <si>
    <t>"7. Zálivky v době sucha 5x za sezónu"</t>
  </si>
  <si>
    <t>1283</t>
  </si>
  <si>
    <t>02</t>
  </si>
  <si>
    <t>Následná péče - 2 rok po výsadbě - způsobilá</t>
  </si>
  <si>
    <t>5</t>
  </si>
  <si>
    <t>1-péče-keře-2</t>
  </si>
  <si>
    <t>Rozvojová péče o vysazené keře 2rok po realizaci, komplet dle popisu v technické zprávě</t>
  </si>
  <si>
    <t>-2127894035</t>
  </si>
  <si>
    <t>1-péče-trvalky-2</t>
  </si>
  <si>
    <t>Rozvojová péče o vysazené trvalky a traviny 2 rok, komplet dle popisu v technické zprávě</t>
  </si>
  <si>
    <t>-2084598437</t>
  </si>
  <si>
    <t>7</t>
  </si>
  <si>
    <t>RP 01-2</t>
  </si>
  <si>
    <t>Rozvojová péče o vysázené stromy 2 rok, komplet dle popisu v technické zprávě</t>
  </si>
  <si>
    <t>-870940083</t>
  </si>
  <si>
    <t>8</t>
  </si>
  <si>
    <t>RP 04-2</t>
  </si>
  <si>
    <t>Rozvojová péče údržba trávníků 2 rok, komplet dle popisu v technické zprávě</t>
  </si>
  <si>
    <t>-1928817560</t>
  </si>
  <si>
    <t>Následná péče - 3 rok po výsabě - způsobilá</t>
  </si>
  <si>
    <t>9</t>
  </si>
  <si>
    <t>1-péče-keře-3</t>
  </si>
  <si>
    <t>Rozvojová péče o vysazené keře 3rok po realizaci, komplet dle popisu v technické zprávě</t>
  </si>
  <si>
    <t>-408172184</t>
  </si>
  <si>
    <t>"keře" 361+3</t>
  </si>
  <si>
    <t>10</t>
  </si>
  <si>
    <t>1-péče-trvalky-3</t>
  </si>
  <si>
    <t>Rozvojová péče o vysazené trvalky a traviny 3 rok, komplet dle popisu v technické zprávě</t>
  </si>
  <si>
    <t>1904270223</t>
  </si>
  <si>
    <t>11</t>
  </si>
  <si>
    <t>RP 01-3</t>
  </si>
  <si>
    <t>Rozvojová péče o vysázené stromy 3 rok, komplet dle popisu v technické zprávě</t>
  </si>
  <si>
    <t>-148948174</t>
  </si>
  <si>
    <t>12</t>
  </si>
  <si>
    <t>RP 04-3</t>
  </si>
  <si>
    <t>Rozvojová péče údržba trávníků 3 rok, komplet dle popisu v technické zprávě</t>
  </si>
  <si>
    <t>1431941648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</si>
</sst>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32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14.4" customHeight="1">
      <c r="B26" s="21"/>
      <c r="C26" s="22"/>
      <c r="D26" s="38" t="s">
        <v>35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39">
        <f>ROUND(AG94,2)</f>
        <v>0</v>
      </c>
      <c r="AL26" s="22"/>
      <c r="AM26" s="22"/>
      <c r="AN26" s="22"/>
      <c r="AO26" s="22"/>
      <c r="AP26" s="22"/>
      <c r="AQ26" s="22"/>
      <c r="AR26" s="20"/>
      <c r="BE26" s="31"/>
    </row>
    <row r="27" s="1" customFormat="1" ht="14.4" customHeight="1">
      <c r="B27" s="21"/>
      <c r="C27" s="22"/>
      <c r="D27" s="38" t="s">
        <v>36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39">
        <f>ROUND(AG97, 2)</f>
        <v>0</v>
      </c>
      <c r="AL27" s="39"/>
      <c r="AM27" s="39"/>
      <c r="AN27" s="39"/>
      <c r="AO27" s="39"/>
      <c r="AP27" s="22"/>
      <c r="AQ27" s="22"/>
      <c r="AR27" s="20"/>
      <c r="BE27" s="31"/>
    </row>
    <row r="28" s="2" customFormat="1" ht="6.96" customHeigh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3"/>
      <c r="BE28" s="31"/>
    </row>
    <row r="29" s="2" customFormat="1" ht="25.92" customHeight="1">
      <c r="A29" s="40"/>
      <c r="B29" s="41"/>
      <c r="C29" s="42"/>
      <c r="D29" s="44" t="s">
        <v>37</v>
      </c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ROUND(AK26 + AK27, 2)</f>
        <v>0</v>
      </c>
      <c r="AL29" s="45"/>
      <c r="AM29" s="45"/>
      <c r="AN29" s="45"/>
      <c r="AO29" s="45"/>
      <c r="AP29" s="42"/>
      <c r="AQ29" s="42"/>
      <c r="AR29" s="43"/>
      <c r="BE29" s="31"/>
    </row>
    <row r="30" s="2" customFormat="1" ht="6.96" customHeight="1">
      <c r="A30" s="40"/>
      <c r="B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3"/>
      <c r="BE30" s="31"/>
    </row>
    <row r="31" s="2" customFormat="1">
      <c r="A31" s="40"/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7" t="s">
        <v>38</v>
      </c>
      <c r="M31" s="47"/>
      <c r="N31" s="47"/>
      <c r="O31" s="47"/>
      <c r="P31" s="47"/>
      <c r="Q31" s="42"/>
      <c r="R31" s="42"/>
      <c r="S31" s="42"/>
      <c r="T31" s="42"/>
      <c r="U31" s="42"/>
      <c r="V31" s="42"/>
      <c r="W31" s="47" t="s">
        <v>39</v>
      </c>
      <c r="X31" s="47"/>
      <c r="Y31" s="47"/>
      <c r="Z31" s="47"/>
      <c r="AA31" s="47"/>
      <c r="AB31" s="47"/>
      <c r="AC31" s="47"/>
      <c r="AD31" s="47"/>
      <c r="AE31" s="47"/>
      <c r="AF31" s="42"/>
      <c r="AG31" s="42"/>
      <c r="AH31" s="42"/>
      <c r="AI31" s="42"/>
      <c r="AJ31" s="42"/>
      <c r="AK31" s="47" t="s">
        <v>40</v>
      </c>
      <c r="AL31" s="47"/>
      <c r="AM31" s="47"/>
      <c r="AN31" s="47"/>
      <c r="AO31" s="47"/>
      <c r="AP31" s="42"/>
      <c r="AQ31" s="42"/>
      <c r="AR31" s="43"/>
      <c r="BE31" s="31"/>
    </row>
    <row r="32" s="3" customFormat="1" ht="14.4" customHeight="1">
      <c r="A32" s="3"/>
      <c r="B32" s="48"/>
      <c r="C32" s="49"/>
      <c r="D32" s="32" t="s">
        <v>41</v>
      </c>
      <c r="E32" s="49"/>
      <c r="F32" s="32" t="s">
        <v>42</v>
      </c>
      <c r="G32" s="49"/>
      <c r="H32" s="49"/>
      <c r="I32" s="49"/>
      <c r="J32" s="49"/>
      <c r="K32" s="49"/>
      <c r="L32" s="50">
        <v>0.20999999999999999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ROUND(AZ94 + SUM(CD97:CD101),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f>ROUND(AV94 + SUM(BY97:BY101), 2)</f>
        <v>0</v>
      </c>
      <c r="AL32" s="49"/>
      <c r="AM32" s="49"/>
      <c r="AN32" s="49"/>
      <c r="AO32" s="49"/>
      <c r="AP32" s="49"/>
      <c r="AQ32" s="49"/>
      <c r="AR32" s="52"/>
      <c r="BE32" s="53"/>
    </row>
    <row r="33" s="3" customFormat="1" ht="14.4" customHeight="1">
      <c r="A33" s="3"/>
      <c r="B33" s="48"/>
      <c r="C33" s="49"/>
      <c r="D33" s="49"/>
      <c r="E33" s="49"/>
      <c r="F33" s="32" t="s">
        <v>43</v>
      </c>
      <c r="G33" s="49"/>
      <c r="H33" s="49"/>
      <c r="I33" s="49"/>
      <c r="J33" s="49"/>
      <c r="K33" s="49"/>
      <c r="L33" s="50">
        <v>0.14999999999999999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ROUND(BA94 + SUM(CE97:CE101),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f>ROUND(AW94 + SUM(BZ97:BZ101), 2)</f>
        <v>0</v>
      </c>
      <c r="AL33" s="49"/>
      <c r="AM33" s="49"/>
      <c r="AN33" s="49"/>
      <c r="AO33" s="49"/>
      <c r="AP33" s="49"/>
      <c r="AQ33" s="49"/>
      <c r="AR33" s="52"/>
      <c r="BE33" s="53"/>
    </row>
    <row r="34" hidden="1" s="3" customFormat="1" ht="14.4" customHeight="1">
      <c r="A34" s="3"/>
      <c r="B34" s="48"/>
      <c r="C34" s="49"/>
      <c r="D34" s="49"/>
      <c r="E34" s="49"/>
      <c r="F34" s="32" t="s">
        <v>44</v>
      </c>
      <c r="G34" s="49"/>
      <c r="H34" s="49"/>
      <c r="I34" s="49"/>
      <c r="J34" s="49"/>
      <c r="K34" s="49"/>
      <c r="L34" s="50">
        <v>0.20999999999999999</v>
      </c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1">
        <f>ROUND(BB94 + SUM(CF97:CF101), 2)</f>
        <v>0</v>
      </c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51">
        <v>0</v>
      </c>
      <c r="AL34" s="49"/>
      <c r="AM34" s="49"/>
      <c r="AN34" s="49"/>
      <c r="AO34" s="49"/>
      <c r="AP34" s="49"/>
      <c r="AQ34" s="49"/>
      <c r="AR34" s="52"/>
      <c r="BE34" s="53"/>
    </row>
    <row r="35" hidden="1" s="3" customFormat="1" ht="14.4" customHeight="1">
      <c r="A35" s="3"/>
      <c r="B35" s="48"/>
      <c r="C35" s="49"/>
      <c r="D35" s="49"/>
      <c r="E35" s="49"/>
      <c r="F35" s="32" t="s">
        <v>45</v>
      </c>
      <c r="G35" s="49"/>
      <c r="H35" s="49"/>
      <c r="I35" s="49"/>
      <c r="J35" s="49"/>
      <c r="K35" s="49"/>
      <c r="L35" s="50">
        <v>0.14999999999999999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51">
        <f>ROUND(BC94 + SUM(CG97:CG101), 2)</f>
        <v>0</v>
      </c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1">
        <v>0</v>
      </c>
      <c r="AL35" s="49"/>
      <c r="AM35" s="49"/>
      <c r="AN35" s="49"/>
      <c r="AO35" s="49"/>
      <c r="AP35" s="49"/>
      <c r="AQ35" s="49"/>
      <c r="AR35" s="52"/>
      <c r="BE35" s="3"/>
    </row>
    <row r="36" hidden="1" s="3" customFormat="1" ht="14.4" customHeight="1">
      <c r="A36" s="3"/>
      <c r="B36" s="48"/>
      <c r="C36" s="49"/>
      <c r="D36" s="49"/>
      <c r="E36" s="49"/>
      <c r="F36" s="32" t="s">
        <v>46</v>
      </c>
      <c r="G36" s="49"/>
      <c r="H36" s="49"/>
      <c r="I36" s="49"/>
      <c r="J36" s="49"/>
      <c r="K36" s="49"/>
      <c r="L36" s="50">
        <v>0</v>
      </c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51">
        <f>ROUND(BD94 + SUM(CH97:CH101), 2)</f>
        <v>0</v>
      </c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51">
        <v>0</v>
      </c>
      <c r="AL36" s="49"/>
      <c r="AM36" s="49"/>
      <c r="AN36" s="49"/>
      <c r="AO36" s="49"/>
      <c r="AP36" s="49"/>
      <c r="AQ36" s="49"/>
      <c r="AR36" s="52"/>
      <c r="BE36" s="3"/>
    </row>
    <row r="37" s="2" customFormat="1" ht="6.96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3"/>
      <c r="BE37" s="40"/>
    </row>
    <row r="38" s="2" customFormat="1" ht="25.92" customHeight="1">
      <c r="A38" s="40"/>
      <c r="B38" s="41"/>
      <c r="C38" s="54"/>
      <c r="D38" s="55" t="s">
        <v>47</v>
      </c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7" t="s">
        <v>48</v>
      </c>
      <c r="U38" s="56"/>
      <c r="V38" s="56"/>
      <c r="W38" s="56"/>
      <c r="X38" s="58" t="s">
        <v>49</v>
      </c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9">
        <f>SUM(AK29:AK36)</f>
        <v>0</v>
      </c>
      <c r="AL38" s="56"/>
      <c r="AM38" s="56"/>
      <c r="AN38" s="56"/>
      <c r="AO38" s="60"/>
      <c r="AP38" s="54"/>
      <c r="AQ38" s="54"/>
      <c r="AR38" s="43"/>
      <c r="BE38" s="40"/>
    </row>
    <row r="39" s="2" customFormat="1" ht="6.96" customHeight="1">
      <c r="A39" s="40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3"/>
      <c r="BE39" s="40"/>
    </row>
    <row r="40" s="2" customFormat="1" ht="14.4" customHeight="1">
      <c r="A40" s="40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3"/>
      <c r="BE40" s="4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1"/>
      <c r="C49" s="62"/>
      <c r="D49" s="63" t="s">
        <v>50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51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40"/>
      <c r="B60" s="41"/>
      <c r="C60" s="42"/>
      <c r="D60" s="66" t="s">
        <v>52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66" t="s">
        <v>53</v>
      </c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66" t="s">
        <v>52</v>
      </c>
      <c r="AI60" s="45"/>
      <c r="AJ60" s="45"/>
      <c r="AK60" s="45"/>
      <c r="AL60" s="45"/>
      <c r="AM60" s="66" t="s">
        <v>53</v>
      </c>
      <c r="AN60" s="45"/>
      <c r="AO60" s="45"/>
      <c r="AP60" s="42"/>
      <c r="AQ60" s="42"/>
      <c r="AR60" s="43"/>
      <c r="BE60" s="40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40"/>
      <c r="B64" s="41"/>
      <c r="C64" s="42"/>
      <c r="D64" s="63" t="s">
        <v>54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55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3"/>
      <c r="BE64" s="40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40"/>
      <c r="B75" s="41"/>
      <c r="C75" s="42"/>
      <c r="D75" s="66" t="s">
        <v>52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66" t="s">
        <v>53</v>
      </c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66" t="s">
        <v>52</v>
      </c>
      <c r="AI75" s="45"/>
      <c r="AJ75" s="45"/>
      <c r="AK75" s="45"/>
      <c r="AL75" s="45"/>
      <c r="AM75" s="66" t="s">
        <v>53</v>
      </c>
      <c r="AN75" s="45"/>
      <c r="AO75" s="45"/>
      <c r="AP75" s="42"/>
      <c r="AQ75" s="42"/>
      <c r="AR75" s="43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3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3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3"/>
      <c r="BE81" s="40"/>
    </row>
    <row r="82" s="2" customFormat="1" ht="24.96" customHeight="1">
      <c r="A82" s="40"/>
      <c r="B82" s="41"/>
      <c r="C82" s="23" t="s">
        <v>56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3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3"/>
      <c r="BE83" s="40"/>
    </row>
    <row r="84" s="4" customFormat="1" ht="12" customHeight="1">
      <c r="A84" s="4"/>
      <c r="B84" s="72"/>
      <c r="C84" s="32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2021-26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Frenštát ŠKOLSKÁ B1 -3.letá péče- neuznatelná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3"/>
      <c r="BE86" s="40"/>
    </row>
    <row r="87" s="2" customFormat="1" ht="12" customHeight="1">
      <c r="A87" s="40"/>
      <c r="B87" s="41"/>
      <c r="C87" s="32" t="s">
        <v>20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 xml:space="preserve"> 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2" t="s">
        <v>22</v>
      </c>
      <c r="AJ87" s="42"/>
      <c r="AK87" s="42"/>
      <c r="AL87" s="42"/>
      <c r="AM87" s="81" t="str">
        <f>IF(AN8= "","",AN8)</f>
        <v>22. 11. 2021</v>
      </c>
      <c r="AN87" s="81"/>
      <c r="AO87" s="42"/>
      <c r="AP87" s="42"/>
      <c r="AQ87" s="42"/>
      <c r="AR87" s="43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3"/>
      <c r="BE88" s="40"/>
    </row>
    <row r="89" s="2" customFormat="1" ht="15.15" customHeight="1">
      <c r="A89" s="40"/>
      <c r="B89" s="41"/>
      <c r="C89" s="32" t="s">
        <v>24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 xml:space="preserve"> 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2" t="s">
        <v>29</v>
      </c>
      <c r="AJ89" s="42"/>
      <c r="AK89" s="42"/>
      <c r="AL89" s="42"/>
      <c r="AM89" s="82" t="str">
        <f>IF(E17="","",E17)</f>
        <v xml:space="preserve"> </v>
      </c>
      <c r="AN89" s="73"/>
      <c r="AO89" s="73"/>
      <c r="AP89" s="73"/>
      <c r="AQ89" s="42"/>
      <c r="AR89" s="43"/>
      <c r="AS89" s="83" t="s">
        <v>57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25.65" customHeight="1">
      <c r="A90" s="40"/>
      <c r="B90" s="41"/>
      <c r="C90" s="32" t="s">
        <v>27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2" t="s">
        <v>31</v>
      </c>
      <c r="AJ90" s="42"/>
      <c r="AK90" s="42"/>
      <c r="AL90" s="42"/>
      <c r="AM90" s="82" t="str">
        <f>IF(E20="","",E20)</f>
        <v>Ing. Magda Cigánková Fialová</v>
      </c>
      <c r="AN90" s="73"/>
      <c r="AO90" s="73"/>
      <c r="AP90" s="73"/>
      <c r="AQ90" s="42"/>
      <c r="AR90" s="43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3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58</v>
      </c>
      <c r="D92" s="96"/>
      <c r="E92" s="96"/>
      <c r="F92" s="96"/>
      <c r="G92" s="96"/>
      <c r="H92" s="97"/>
      <c r="I92" s="98" t="s">
        <v>59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60</v>
      </c>
      <c r="AH92" s="96"/>
      <c r="AI92" s="96"/>
      <c r="AJ92" s="96"/>
      <c r="AK92" s="96"/>
      <c r="AL92" s="96"/>
      <c r="AM92" s="96"/>
      <c r="AN92" s="98" t="s">
        <v>61</v>
      </c>
      <c r="AO92" s="96"/>
      <c r="AP92" s="100"/>
      <c r="AQ92" s="101" t="s">
        <v>62</v>
      </c>
      <c r="AR92" s="43"/>
      <c r="AS92" s="102" t="s">
        <v>63</v>
      </c>
      <c r="AT92" s="103" t="s">
        <v>64</v>
      </c>
      <c r="AU92" s="103" t="s">
        <v>65</v>
      </c>
      <c r="AV92" s="103" t="s">
        <v>66</v>
      </c>
      <c r="AW92" s="103" t="s">
        <v>67</v>
      </c>
      <c r="AX92" s="103" t="s">
        <v>68</v>
      </c>
      <c r="AY92" s="103" t="s">
        <v>69</v>
      </c>
      <c r="AZ92" s="103" t="s">
        <v>70</v>
      </c>
      <c r="BA92" s="103" t="s">
        <v>71</v>
      </c>
      <c r="BB92" s="103" t="s">
        <v>72</v>
      </c>
      <c r="BC92" s="103" t="s">
        <v>73</v>
      </c>
      <c r="BD92" s="104" t="s">
        <v>74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3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75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ROUND(AG95,2)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ROUND(AS95,2)</f>
        <v>0</v>
      </c>
      <c r="AT94" s="116">
        <f>ROUND(SUM(AV94:AW94),2)</f>
        <v>0</v>
      </c>
      <c r="AU94" s="117">
        <f>ROUND(AU95,5)</f>
        <v>0</v>
      </c>
      <c r="AV94" s="116">
        <f>ROUND(AZ94*L32,2)</f>
        <v>0</v>
      </c>
      <c r="AW94" s="116">
        <f>ROUND(BA94*L33,2)</f>
        <v>0</v>
      </c>
      <c r="AX94" s="116">
        <f>ROUND(BB94*L32,2)</f>
        <v>0</v>
      </c>
      <c r="AY94" s="116">
        <f>ROUND(BC94*L33,2)</f>
        <v>0</v>
      </c>
      <c r="AZ94" s="116">
        <f>ROUND(AZ95,2)</f>
        <v>0</v>
      </c>
      <c r="BA94" s="116">
        <f>ROUND(BA95,2)</f>
        <v>0</v>
      </c>
      <c r="BB94" s="116">
        <f>ROUND(BB95,2)</f>
        <v>0</v>
      </c>
      <c r="BC94" s="116">
        <f>ROUND(BC95,2)</f>
        <v>0</v>
      </c>
      <c r="BD94" s="118">
        <f>ROUND(BD95,2)</f>
        <v>0</v>
      </c>
      <c r="BE94" s="6"/>
      <c r="BS94" s="119" t="s">
        <v>76</v>
      </c>
      <c r="BT94" s="119" t="s">
        <v>77</v>
      </c>
      <c r="BU94" s="120" t="s">
        <v>78</v>
      </c>
      <c r="BV94" s="119" t="s">
        <v>79</v>
      </c>
      <c r="BW94" s="119" t="s">
        <v>5</v>
      </c>
      <c r="BX94" s="119" t="s">
        <v>80</v>
      </c>
      <c r="CL94" s="119" t="s">
        <v>1</v>
      </c>
    </row>
    <row r="95" s="7" customFormat="1" ht="16.5" customHeight="1">
      <c r="A95" s="121" t="s">
        <v>81</v>
      </c>
      <c r="B95" s="122"/>
      <c r="C95" s="123"/>
      <c r="D95" s="124" t="s">
        <v>82</v>
      </c>
      <c r="E95" s="124"/>
      <c r="F95" s="124"/>
      <c r="G95" s="124"/>
      <c r="H95" s="124"/>
      <c r="I95" s="125"/>
      <c r="J95" s="124" t="s">
        <v>83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6">
        <f>'03 - Následná péče 3 roky...'!J30</f>
        <v>0</v>
      </c>
      <c r="AH95" s="125"/>
      <c r="AI95" s="125"/>
      <c r="AJ95" s="125"/>
      <c r="AK95" s="125"/>
      <c r="AL95" s="125"/>
      <c r="AM95" s="125"/>
      <c r="AN95" s="126">
        <f>SUM(AG95,AT95)</f>
        <v>0</v>
      </c>
      <c r="AO95" s="125"/>
      <c r="AP95" s="125"/>
      <c r="AQ95" s="127" t="s">
        <v>84</v>
      </c>
      <c r="AR95" s="128"/>
      <c r="AS95" s="129">
        <v>0</v>
      </c>
      <c r="AT95" s="130">
        <f>ROUND(SUM(AV95:AW95),2)</f>
        <v>0</v>
      </c>
      <c r="AU95" s="131">
        <f>'03 - Následná péče 3 roky...'!P120</f>
        <v>0</v>
      </c>
      <c r="AV95" s="130">
        <f>'03 - Následná péče 3 roky...'!J33</f>
        <v>0</v>
      </c>
      <c r="AW95" s="130">
        <f>'03 - Následná péče 3 roky...'!J34</f>
        <v>0</v>
      </c>
      <c r="AX95" s="130">
        <f>'03 - Následná péče 3 roky...'!J35</f>
        <v>0</v>
      </c>
      <c r="AY95" s="130">
        <f>'03 - Následná péče 3 roky...'!J36</f>
        <v>0</v>
      </c>
      <c r="AZ95" s="130">
        <f>'03 - Následná péče 3 roky...'!F33</f>
        <v>0</v>
      </c>
      <c r="BA95" s="130">
        <f>'03 - Následná péče 3 roky...'!F34</f>
        <v>0</v>
      </c>
      <c r="BB95" s="130">
        <f>'03 - Následná péče 3 roky...'!F35</f>
        <v>0</v>
      </c>
      <c r="BC95" s="130">
        <f>'03 - Následná péče 3 roky...'!F36</f>
        <v>0</v>
      </c>
      <c r="BD95" s="132">
        <f>'03 - Následná péče 3 roky...'!F37</f>
        <v>0</v>
      </c>
      <c r="BE95" s="7"/>
      <c r="BT95" s="133" t="s">
        <v>85</v>
      </c>
      <c r="BV95" s="133" t="s">
        <v>79</v>
      </c>
      <c r="BW95" s="133" t="s">
        <v>86</v>
      </c>
      <c r="BX95" s="133" t="s">
        <v>5</v>
      </c>
      <c r="CL95" s="133" t="s">
        <v>1</v>
      </c>
      <c r="CM95" s="133" t="s">
        <v>87</v>
      </c>
    </row>
    <row r="96">
      <c r="B96" s="21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0"/>
    </row>
    <row r="97" s="2" customFormat="1" ht="30" customHeight="1">
      <c r="A97" s="40"/>
      <c r="B97" s="41"/>
      <c r="C97" s="109" t="s">
        <v>88</v>
      </c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112">
        <f>ROUND(SUM(AG98:AG101), 2)</f>
        <v>0</v>
      </c>
      <c r="AH97" s="112"/>
      <c r="AI97" s="112"/>
      <c r="AJ97" s="112"/>
      <c r="AK97" s="112"/>
      <c r="AL97" s="112"/>
      <c r="AM97" s="112"/>
      <c r="AN97" s="112">
        <f>ROUND(SUM(AN98:AN101), 2)</f>
        <v>0</v>
      </c>
      <c r="AO97" s="112"/>
      <c r="AP97" s="112"/>
      <c r="AQ97" s="134"/>
      <c r="AR97" s="43"/>
      <c r="AS97" s="102" t="s">
        <v>89</v>
      </c>
      <c r="AT97" s="103" t="s">
        <v>90</v>
      </c>
      <c r="AU97" s="103" t="s">
        <v>41</v>
      </c>
      <c r="AV97" s="104" t="s">
        <v>64</v>
      </c>
      <c r="AW97" s="40"/>
      <c r="AX97" s="40"/>
      <c r="AY97" s="40"/>
      <c r="AZ97" s="40"/>
      <c r="BA97" s="40"/>
      <c r="BB97" s="40"/>
      <c r="BC97" s="40"/>
      <c r="BD97" s="40"/>
      <c r="BE97" s="40"/>
    </row>
    <row r="98" s="2" customFormat="1" ht="19.92" customHeight="1">
      <c r="A98" s="40"/>
      <c r="B98" s="41"/>
      <c r="C98" s="42"/>
      <c r="D98" s="135" t="s">
        <v>91</v>
      </c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42"/>
      <c r="AD98" s="42"/>
      <c r="AE98" s="42"/>
      <c r="AF98" s="42"/>
      <c r="AG98" s="136">
        <f>ROUND(AG94 * AS98, 2)</f>
        <v>0</v>
      </c>
      <c r="AH98" s="137"/>
      <c r="AI98" s="137"/>
      <c r="AJ98" s="137"/>
      <c r="AK98" s="137"/>
      <c r="AL98" s="137"/>
      <c r="AM98" s="137"/>
      <c r="AN98" s="137">
        <f>ROUND(AG98 + AV98, 2)</f>
        <v>0</v>
      </c>
      <c r="AO98" s="137"/>
      <c r="AP98" s="137"/>
      <c r="AQ98" s="42"/>
      <c r="AR98" s="43"/>
      <c r="AS98" s="138">
        <v>0</v>
      </c>
      <c r="AT98" s="139" t="s">
        <v>92</v>
      </c>
      <c r="AU98" s="139" t="s">
        <v>42</v>
      </c>
      <c r="AV98" s="140">
        <f>ROUND(IF(AU98="základní",AG98*L32,IF(AU98="snížená",AG98*L33,0)), 2)</f>
        <v>0</v>
      </c>
      <c r="AW98" s="40"/>
      <c r="AX98" s="40"/>
      <c r="AY98" s="40"/>
      <c r="AZ98" s="40"/>
      <c r="BA98" s="40"/>
      <c r="BB98" s="40"/>
      <c r="BC98" s="40"/>
      <c r="BD98" s="40"/>
      <c r="BE98" s="40"/>
      <c r="BV98" s="17" t="s">
        <v>93</v>
      </c>
      <c r="BY98" s="141">
        <f>IF(AU98="základní",AV98,0)</f>
        <v>0</v>
      </c>
      <c r="BZ98" s="141">
        <f>IF(AU98="snížená",AV98,0)</f>
        <v>0</v>
      </c>
      <c r="CA98" s="141">
        <v>0</v>
      </c>
      <c r="CB98" s="141">
        <v>0</v>
      </c>
      <c r="CC98" s="141">
        <v>0</v>
      </c>
      <c r="CD98" s="141">
        <f>IF(AU98="základní",AG98,0)</f>
        <v>0</v>
      </c>
      <c r="CE98" s="141">
        <f>IF(AU98="snížená",AG98,0)</f>
        <v>0</v>
      </c>
      <c r="CF98" s="141">
        <f>IF(AU98="zákl. přenesená",AG98,0)</f>
        <v>0</v>
      </c>
      <c r="CG98" s="141">
        <f>IF(AU98="sníž. přenesená",AG98,0)</f>
        <v>0</v>
      </c>
      <c r="CH98" s="141">
        <f>IF(AU98="nulová",AG98,0)</f>
        <v>0</v>
      </c>
      <c r="CI98" s="17">
        <f>IF(AU98="základní",1,IF(AU98="snížená",2,IF(AU98="zákl. přenesená",4,IF(AU98="sníž. přenesená",5,3))))</f>
        <v>1</v>
      </c>
      <c r="CJ98" s="17">
        <f>IF(AT98="stavební čast",1,IF(AT98="investiční čast",2,3))</f>
        <v>1</v>
      </c>
      <c r="CK98" s="17" t="str">
        <f>IF(D98="Vyplň vlastní","","x")</f>
        <v>x</v>
      </c>
    </row>
    <row r="99" s="2" customFormat="1" ht="19.92" customHeight="1">
      <c r="A99" s="40"/>
      <c r="B99" s="41"/>
      <c r="C99" s="42"/>
      <c r="D99" s="142" t="s">
        <v>94</v>
      </c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42"/>
      <c r="AD99" s="42"/>
      <c r="AE99" s="42"/>
      <c r="AF99" s="42"/>
      <c r="AG99" s="136">
        <f>ROUND(AG94 * AS99, 2)</f>
        <v>0</v>
      </c>
      <c r="AH99" s="137"/>
      <c r="AI99" s="137"/>
      <c r="AJ99" s="137"/>
      <c r="AK99" s="137"/>
      <c r="AL99" s="137"/>
      <c r="AM99" s="137"/>
      <c r="AN99" s="137">
        <f>ROUND(AG99 + AV99, 2)</f>
        <v>0</v>
      </c>
      <c r="AO99" s="137"/>
      <c r="AP99" s="137"/>
      <c r="AQ99" s="42"/>
      <c r="AR99" s="43"/>
      <c r="AS99" s="138">
        <v>0</v>
      </c>
      <c r="AT99" s="139" t="s">
        <v>92</v>
      </c>
      <c r="AU99" s="139" t="s">
        <v>42</v>
      </c>
      <c r="AV99" s="140">
        <f>ROUND(IF(AU99="základní",AG99*L32,IF(AU99="snížená",AG99*L33,0)), 2)</f>
        <v>0</v>
      </c>
      <c r="AW99" s="40"/>
      <c r="AX99" s="40"/>
      <c r="AY99" s="40"/>
      <c r="AZ99" s="40"/>
      <c r="BA99" s="40"/>
      <c r="BB99" s="40"/>
      <c r="BC99" s="40"/>
      <c r="BD99" s="40"/>
      <c r="BE99" s="40"/>
      <c r="BV99" s="17" t="s">
        <v>95</v>
      </c>
      <c r="BY99" s="141">
        <f>IF(AU99="základní",AV99,0)</f>
        <v>0</v>
      </c>
      <c r="BZ99" s="141">
        <f>IF(AU99="snížená",AV99,0)</f>
        <v>0</v>
      </c>
      <c r="CA99" s="141">
        <v>0</v>
      </c>
      <c r="CB99" s="141">
        <v>0</v>
      </c>
      <c r="CC99" s="141">
        <v>0</v>
      </c>
      <c r="CD99" s="141">
        <f>IF(AU99="základní",AG99,0)</f>
        <v>0</v>
      </c>
      <c r="CE99" s="141">
        <f>IF(AU99="snížená",AG99,0)</f>
        <v>0</v>
      </c>
      <c r="CF99" s="141">
        <f>IF(AU99="zákl. přenesená",AG99,0)</f>
        <v>0</v>
      </c>
      <c r="CG99" s="141">
        <f>IF(AU99="sníž. přenesená",AG99,0)</f>
        <v>0</v>
      </c>
      <c r="CH99" s="141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/>
      </c>
    </row>
    <row r="100" s="2" customFormat="1" ht="19.92" customHeight="1">
      <c r="A100" s="40"/>
      <c r="B100" s="41"/>
      <c r="C100" s="42"/>
      <c r="D100" s="142" t="s">
        <v>94</v>
      </c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42"/>
      <c r="AD100" s="42"/>
      <c r="AE100" s="42"/>
      <c r="AF100" s="42"/>
      <c r="AG100" s="136">
        <f>ROUND(AG94 * AS100, 2)</f>
        <v>0</v>
      </c>
      <c r="AH100" s="137"/>
      <c r="AI100" s="137"/>
      <c r="AJ100" s="137"/>
      <c r="AK100" s="137"/>
      <c r="AL100" s="137"/>
      <c r="AM100" s="137"/>
      <c r="AN100" s="137">
        <f>ROUND(AG100 + AV100, 2)</f>
        <v>0</v>
      </c>
      <c r="AO100" s="137"/>
      <c r="AP100" s="137"/>
      <c r="AQ100" s="42"/>
      <c r="AR100" s="43"/>
      <c r="AS100" s="138">
        <v>0</v>
      </c>
      <c r="AT100" s="139" t="s">
        <v>92</v>
      </c>
      <c r="AU100" s="139" t="s">
        <v>42</v>
      </c>
      <c r="AV100" s="140">
        <f>ROUND(IF(AU100="základní",AG100*L32,IF(AU100="snížená",AG100*L33,0)), 2)</f>
        <v>0</v>
      </c>
      <c r="AW100" s="40"/>
      <c r="AX100" s="40"/>
      <c r="AY100" s="40"/>
      <c r="AZ100" s="40"/>
      <c r="BA100" s="40"/>
      <c r="BB100" s="40"/>
      <c r="BC100" s="40"/>
      <c r="BD100" s="40"/>
      <c r="BE100" s="40"/>
      <c r="BV100" s="17" t="s">
        <v>95</v>
      </c>
      <c r="BY100" s="141">
        <f>IF(AU100="základní",AV100,0)</f>
        <v>0</v>
      </c>
      <c r="BZ100" s="141">
        <f>IF(AU100="snížená",AV100,0)</f>
        <v>0</v>
      </c>
      <c r="CA100" s="141">
        <v>0</v>
      </c>
      <c r="CB100" s="141">
        <v>0</v>
      </c>
      <c r="CC100" s="141">
        <v>0</v>
      </c>
      <c r="CD100" s="141">
        <f>IF(AU100="základní",AG100,0)</f>
        <v>0</v>
      </c>
      <c r="CE100" s="141">
        <f>IF(AU100="snížená",AG100,0)</f>
        <v>0</v>
      </c>
      <c r="CF100" s="141">
        <f>IF(AU100="zákl. přenesená",AG100,0)</f>
        <v>0</v>
      </c>
      <c r="CG100" s="141">
        <f>IF(AU100="sníž. přenesená",AG100,0)</f>
        <v>0</v>
      </c>
      <c r="CH100" s="141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/>
      </c>
    </row>
    <row r="101" s="2" customFormat="1" ht="19.92" customHeight="1">
      <c r="A101" s="40"/>
      <c r="B101" s="41"/>
      <c r="C101" s="42"/>
      <c r="D101" s="142" t="s">
        <v>94</v>
      </c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42"/>
      <c r="AD101" s="42"/>
      <c r="AE101" s="42"/>
      <c r="AF101" s="42"/>
      <c r="AG101" s="136">
        <f>ROUND(AG94 * AS101, 2)</f>
        <v>0</v>
      </c>
      <c r="AH101" s="137"/>
      <c r="AI101" s="137"/>
      <c r="AJ101" s="137"/>
      <c r="AK101" s="137"/>
      <c r="AL101" s="137"/>
      <c r="AM101" s="137"/>
      <c r="AN101" s="137">
        <f>ROUND(AG101 + AV101, 2)</f>
        <v>0</v>
      </c>
      <c r="AO101" s="137"/>
      <c r="AP101" s="137"/>
      <c r="AQ101" s="42"/>
      <c r="AR101" s="43"/>
      <c r="AS101" s="143">
        <v>0</v>
      </c>
      <c r="AT101" s="144" t="s">
        <v>92</v>
      </c>
      <c r="AU101" s="144" t="s">
        <v>42</v>
      </c>
      <c r="AV101" s="145">
        <f>ROUND(IF(AU101="základní",AG101*L32,IF(AU101="snížená",AG101*L33,0)), 2)</f>
        <v>0</v>
      </c>
      <c r="AW101" s="40"/>
      <c r="AX101" s="40"/>
      <c r="AY101" s="40"/>
      <c r="AZ101" s="40"/>
      <c r="BA101" s="40"/>
      <c r="BB101" s="40"/>
      <c r="BC101" s="40"/>
      <c r="BD101" s="40"/>
      <c r="BE101" s="40"/>
      <c r="BV101" s="17" t="s">
        <v>95</v>
      </c>
      <c r="BY101" s="141">
        <f>IF(AU101="základní",AV101,0)</f>
        <v>0</v>
      </c>
      <c r="BZ101" s="141">
        <f>IF(AU101="snížená",AV101,0)</f>
        <v>0</v>
      </c>
      <c r="CA101" s="141">
        <v>0</v>
      </c>
      <c r="CB101" s="141">
        <v>0</v>
      </c>
      <c r="CC101" s="141">
        <v>0</v>
      </c>
      <c r="CD101" s="141">
        <f>IF(AU101="základní",AG101,0)</f>
        <v>0</v>
      </c>
      <c r="CE101" s="141">
        <f>IF(AU101="snížená",AG101,0)</f>
        <v>0</v>
      </c>
      <c r="CF101" s="141">
        <f>IF(AU101="zákl. přenesená",AG101,0)</f>
        <v>0</v>
      </c>
      <c r="CG101" s="141">
        <f>IF(AU101="sníž. přenesená",AG101,0)</f>
        <v>0</v>
      </c>
      <c r="CH101" s="141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="2" customFormat="1" ht="10.8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3"/>
      <c r="AS102" s="40"/>
      <c r="AT102" s="40"/>
      <c r="AU102" s="40"/>
      <c r="AV102" s="40"/>
      <c r="AW102" s="40"/>
      <c r="AX102" s="40"/>
      <c r="AY102" s="40"/>
      <c r="AZ102" s="40"/>
      <c r="BA102" s="40"/>
      <c r="BB102" s="40"/>
      <c r="BC102" s="40"/>
      <c r="BD102" s="40"/>
      <c r="BE102" s="40"/>
    </row>
    <row r="103" s="2" customFormat="1" ht="30" customHeight="1">
      <c r="A103" s="40"/>
      <c r="B103" s="41"/>
      <c r="C103" s="146" t="s">
        <v>96</v>
      </c>
      <c r="D103" s="147"/>
      <c r="E103" s="147"/>
      <c r="F103" s="147"/>
      <c r="G103" s="147"/>
      <c r="H103" s="147"/>
      <c r="I103" s="147"/>
      <c r="J103" s="147"/>
      <c r="K103" s="147"/>
      <c r="L103" s="147"/>
      <c r="M103" s="147"/>
      <c r="N103" s="147"/>
      <c r="O103" s="147"/>
      <c r="P103" s="147"/>
      <c r="Q103" s="147"/>
      <c r="R103" s="147"/>
      <c r="S103" s="147"/>
      <c r="T103" s="147"/>
      <c r="U103" s="147"/>
      <c r="V103" s="147"/>
      <c r="W103" s="147"/>
      <c r="X103" s="147"/>
      <c r="Y103" s="147"/>
      <c r="Z103" s="147"/>
      <c r="AA103" s="147"/>
      <c r="AB103" s="147"/>
      <c r="AC103" s="147"/>
      <c r="AD103" s="147"/>
      <c r="AE103" s="147"/>
      <c r="AF103" s="147"/>
      <c r="AG103" s="148">
        <f>ROUND(AG94 + AG97, 2)</f>
        <v>0</v>
      </c>
      <c r="AH103" s="148"/>
      <c r="AI103" s="148"/>
      <c r="AJ103" s="148"/>
      <c r="AK103" s="148"/>
      <c r="AL103" s="148"/>
      <c r="AM103" s="148"/>
      <c r="AN103" s="148">
        <f>ROUND(AN94 + AN97, 2)</f>
        <v>0</v>
      </c>
      <c r="AO103" s="148"/>
      <c r="AP103" s="148"/>
      <c r="AQ103" s="147"/>
      <c r="AR103" s="43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</row>
    <row r="104" s="2" customFormat="1" ht="6.96" customHeight="1">
      <c r="A104" s="40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9"/>
      <c r="M104" s="69"/>
      <c r="N104" s="69"/>
      <c r="O104" s="69"/>
      <c r="P104" s="69"/>
      <c r="Q104" s="69"/>
      <c r="R104" s="69"/>
      <c r="S104" s="69"/>
      <c r="T104" s="69"/>
      <c r="U104" s="6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69"/>
      <c r="AL104" s="69"/>
      <c r="AM104" s="69"/>
      <c r="AN104" s="69"/>
      <c r="AO104" s="69"/>
      <c r="AP104" s="69"/>
      <c r="AQ104" s="69"/>
      <c r="AR104" s="43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</row>
  </sheetData>
  <sheetProtection sheet="1" formatColumns="0" formatRows="0" objects="1" scenarios="1" spinCount="100000" saltValue="NmWVfUj38prrhoFnxo1Hvf+Df9/QkAuz8kD4xrel1q6OYctgWIgz8DoSBtV6QmOsVAEgZz3xDpd9l7RopPEGLQ==" hashValue="wYjeA3XY9YpEUDHFlMHl5V1CcE3wyjnwMJXxqxFPxGEg8O6yqQUd/1Dm9wOokuvNPhurAS2xvgyP2L5wAv/loQ==" algorithmName="SHA-512" password="CC35"/>
  <mergeCells count="60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8:AM98"/>
    <mergeCell ref="D98:AB98"/>
    <mergeCell ref="AN98:AP98"/>
    <mergeCell ref="AG99:AM99"/>
    <mergeCell ref="D99:AB99"/>
    <mergeCell ref="AN99:AP99"/>
    <mergeCell ref="D100:AB100"/>
    <mergeCell ref="AG100:AM100"/>
    <mergeCell ref="AN100:AP100"/>
    <mergeCell ref="D101:AB101"/>
    <mergeCell ref="AG101:AM101"/>
    <mergeCell ref="AN101:AP101"/>
    <mergeCell ref="AG94:AM94"/>
    <mergeCell ref="AN94:AP94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2:AE32"/>
    <mergeCell ref="AK32:AO32"/>
    <mergeCell ref="L33:P33"/>
    <mergeCell ref="AK33:AO33"/>
    <mergeCell ref="W33:AE33"/>
    <mergeCell ref="L34:P34"/>
    <mergeCell ref="AK34:AO34"/>
    <mergeCell ref="W34:AE34"/>
    <mergeCell ref="W35:AE35"/>
    <mergeCell ref="L35:P35"/>
    <mergeCell ref="AK35:AO35"/>
    <mergeCell ref="AK36:AO36"/>
    <mergeCell ref="L36:P36"/>
    <mergeCell ref="W36:AE36"/>
    <mergeCell ref="X38:AB38"/>
    <mergeCell ref="AK38:AO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03 - Následná péče 3 rok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0"/>
      <c r="AT3" s="17" t="s">
        <v>87</v>
      </c>
    </row>
    <row r="4" s="1" customFormat="1" ht="24.96" customHeight="1">
      <c r="B4" s="20"/>
      <c r="D4" s="151" t="s">
        <v>97</v>
      </c>
      <c r="L4" s="20"/>
      <c r="M4" s="15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3" t="s">
        <v>16</v>
      </c>
      <c r="L6" s="20"/>
    </row>
    <row r="7" s="1" customFormat="1" ht="16.5" customHeight="1">
      <c r="B7" s="20"/>
      <c r="E7" s="154" t="str">
        <f>'Rekapitulace stavby'!K6</f>
        <v>Frenštát ŠKOLSKÁ B1 -3.letá péče- neuznatelná</v>
      </c>
      <c r="F7" s="153"/>
      <c r="G7" s="153"/>
      <c r="H7" s="153"/>
      <c r="L7" s="20"/>
    </row>
    <row r="8" s="2" customFormat="1" ht="12" customHeight="1">
      <c r="A8" s="40"/>
      <c r="B8" s="43"/>
      <c r="C8" s="40"/>
      <c r="D8" s="153" t="s">
        <v>98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3"/>
      <c r="C9" s="40"/>
      <c r="D9" s="40"/>
      <c r="E9" s="155" t="s">
        <v>99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3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3"/>
      <c r="C11" s="40"/>
      <c r="D11" s="153" t="s">
        <v>18</v>
      </c>
      <c r="E11" s="40"/>
      <c r="F11" s="156" t="s">
        <v>1</v>
      </c>
      <c r="G11" s="40"/>
      <c r="H11" s="40"/>
      <c r="I11" s="153" t="s">
        <v>19</v>
      </c>
      <c r="J11" s="156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3"/>
      <c r="C12" s="40"/>
      <c r="D12" s="153" t="s">
        <v>20</v>
      </c>
      <c r="E12" s="40"/>
      <c r="F12" s="156" t="s">
        <v>21</v>
      </c>
      <c r="G12" s="40"/>
      <c r="H12" s="40"/>
      <c r="I12" s="153" t="s">
        <v>22</v>
      </c>
      <c r="J12" s="157" t="str">
        <f>'Rekapitulace stavby'!AN8</f>
        <v>22. 11. 2021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3"/>
      <c r="C13" s="40"/>
      <c r="D13" s="40"/>
      <c r="E13" s="40"/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53" t="s">
        <v>24</v>
      </c>
      <c r="E14" s="40"/>
      <c r="F14" s="40"/>
      <c r="G14" s="40"/>
      <c r="H14" s="40"/>
      <c r="I14" s="153" t="s">
        <v>25</v>
      </c>
      <c r="J14" s="156" t="str">
        <f>IF('Rekapitulace stavby'!AN10="","",'Rekapitulace stavby'!AN10)</f>
        <v/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3"/>
      <c r="C15" s="40"/>
      <c r="D15" s="40"/>
      <c r="E15" s="156" t="str">
        <f>IF('Rekapitulace stavby'!E11="","",'Rekapitulace stavby'!E11)</f>
        <v xml:space="preserve"> </v>
      </c>
      <c r="F15" s="40"/>
      <c r="G15" s="40"/>
      <c r="H15" s="40"/>
      <c r="I15" s="153" t="s">
        <v>26</v>
      </c>
      <c r="J15" s="156" t="str">
        <f>IF('Rekapitulace stavby'!AN11="","",'Rekapitulace stavby'!AN11)</f>
        <v/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3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3"/>
      <c r="C17" s="40"/>
      <c r="D17" s="153" t="s">
        <v>27</v>
      </c>
      <c r="E17" s="40"/>
      <c r="F17" s="40"/>
      <c r="G17" s="40"/>
      <c r="H17" s="40"/>
      <c r="I17" s="153" t="s">
        <v>25</v>
      </c>
      <c r="J17" s="33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3"/>
      <c r="C18" s="40"/>
      <c r="D18" s="40"/>
      <c r="E18" s="33" t="str">
        <f>'Rekapitulace stavby'!E14</f>
        <v>Vyplň údaj</v>
      </c>
      <c r="F18" s="156"/>
      <c r="G18" s="156"/>
      <c r="H18" s="156"/>
      <c r="I18" s="153" t="s">
        <v>26</v>
      </c>
      <c r="J18" s="33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3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3"/>
      <c r="C20" s="40"/>
      <c r="D20" s="153" t="s">
        <v>29</v>
      </c>
      <c r="E20" s="40"/>
      <c r="F20" s="40"/>
      <c r="G20" s="40"/>
      <c r="H20" s="40"/>
      <c r="I20" s="153" t="s">
        <v>25</v>
      </c>
      <c r="J20" s="156" t="str">
        <f>IF('Rekapitulace stavby'!AN16="","",'Rekapitulace stavby'!AN16)</f>
        <v/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3"/>
      <c r="C21" s="40"/>
      <c r="D21" s="40"/>
      <c r="E21" s="156" t="str">
        <f>IF('Rekapitulace stavby'!E17="","",'Rekapitulace stavby'!E17)</f>
        <v xml:space="preserve"> </v>
      </c>
      <c r="F21" s="40"/>
      <c r="G21" s="40"/>
      <c r="H21" s="40"/>
      <c r="I21" s="153" t="s">
        <v>26</v>
      </c>
      <c r="J21" s="156" t="str">
        <f>IF('Rekapitulace stavby'!AN17="","",'Rekapitulace stavby'!AN17)</f>
        <v/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3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3"/>
      <c r="C23" s="40"/>
      <c r="D23" s="153" t="s">
        <v>31</v>
      </c>
      <c r="E23" s="40"/>
      <c r="F23" s="40"/>
      <c r="G23" s="40"/>
      <c r="H23" s="40"/>
      <c r="I23" s="153" t="s">
        <v>25</v>
      </c>
      <c r="J23" s="156" t="s">
        <v>32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3"/>
      <c r="C24" s="40"/>
      <c r="D24" s="40"/>
      <c r="E24" s="156" t="s">
        <v>33</v>
      </c>
      <c r="F24" s="40"/>
      <c r="G24" s="40"/>
      <c r="H24" s="40"/>
      <c r="I24" s="153" t="s">
        <v>26</v>
      </c>
      <c r="J24" s="156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3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3"/>
      <c r="C26" s="40"/>
      <c r="D26" s="153" t="s">
        <v>34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58"/>
      <c r="J27" s="158"/>
      <c r="K27" s="158"/>
      <c r="L27" s="161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40"/>
      <c r="B28" s="43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3"/>
      <c r="C29" s="40"/>
      <c r="D29" s="162"/>
      <c r="E29" s="162"/>
      <c r="F29" s="162"/>
      <c r="G29" s="162"/>
      <c r="H29" s="162"/>
      <c r="I29" s="162"/>
      <c r="J29" s="162"/>
      <c r="K29" s="162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3"/>
      <c r="C30" s="40"/>
      <c r="D30" s="163" t="s">
        <v>37</v>
      </c>
      <c r="E30" s="40"/>
      <c r="F30" s="40"/>
      <c r="G30" s="40"/>
      <c r="H30" s="40"/>
      <c r="I30" s="40"/>
      <c r="J30" s="164">
        <f>ROUND(J120,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3"/>
      <c r="C31" s="40"/>
      <c r="D31" s="162"/>
      <c r="E31" s="162"/>
      <c r="F31" s="162"/>
      <c r="G31" s="162"/>
      <c r="H31" s="162"/>
      <c r="I31" s="162"/>
      <c r="J31" s="162"/>
      <c r="K31" s="162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3"/>
      <c r="C32" s="40"/>
      <c r="D32" s="40"/>
      <c r="E32" s="40"/>
      <c r="F32" s="165" t="s">
        <v>39</v>
      </c>
      <c r="G32" s="40"/>
      <c r="H32" s="40"/>
      <c r="I32" s="165" t="s">
        <v>38</v>
      </c>
      <c r="J32" s="165" t="s">
        <v>40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3"/>
      <c r="C33" s="40"/>
      <c r="D33" s="166" t="s">
        <v>41</v>
      </c>
      <c r="E33" s="153" t="s">
        <v>42</v>
      </c>
      <c r="F33" s="167">
        <f>ROUND((SUM(BE120:BE265)),  2)</f>
        <v>0</v>
      </c>
      <c r="G33" s="40"/>
      <c r="H33" s="40"/>
      <c r="I33" s="168">
        <v>0.20999999999999999</v>
      </c>
      <c r="J33" s="167">
        <f>ROUND(((SUM(BE120:BE265))*I33),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3"/>
      <c r="C34" s="40"/>
      <c r="D34" s="40"/>
      <c r="E34" s="153" t="s">
        <v>43</v>
      </c>
      <c r="F34" s="167">
        <f>ROUND((SUM(BF120:BF265)),  2)</f>
        <v>0</v>
      </c>
      <c r="G34" s="40"/>
      <c r="H34" s="40"/>
      <c r="I34" s="168">
        <v>0.14999999999999999</v>
      </c>
      <c r="J34" s="167">
        <f>ROUND(((SUM(BF120:BF265))*I34),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3"/>
      <c r="C35" s="40"/>
      <c r="D35" s="40"/>
      <c r="E35" s="153" t="s">
        <v>44</v>
      </c>
      <c r="F35" s="167">
        <f>ROUND((SUM(BG120:BG265)),  2)</f>
        <v>0</v>
      </c>
      <c r="G35" s="40"/>
      <c r="H35" s="40"/>
      <c r="I35" s="168">
        <v>0.20999999999999999</v>
      </c>
      <c r="J35" s="167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3"/>
      <c r="C36" s="40"/>
      <c r="D36" s="40"/>
      <c r="E36" s="153" t="s">
        <v>45</v>
      </c>
      <c r="F36" s="167">
        <f>ROUND((SUM(BH120:BH265)),  2)</f>
        <v>0</v>
      </c>
      <c r="G36" s="40"/>
      <c r="H36" s="40"/>
      <c r="I36" s="168">
        <v>0.14999999999999999</v>
      </c>
      <c r="J36" s="167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3"/>
      <c r="C37" s="40"/>
      <c r="D37" s="40"/>
      <c r="E37" s="153" t="s">
        <v>46</v>
      </c>
      <c r="F37" s="167">
        <f>ROUND((SUM(BI120:BI265)),  2)</f>
        <v>0</v>
      </c>
      <c r="G37" s="40"/>
      <c r="H37" s="40"/>
      <c r="I37" s="168">
        <v>0</v>
      </c>
      <c r="J37" s="167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3"/>
      <c r="C38" s="40"/>
      <c r="D38" s="40"/>
      <c r="E38" s="40"/>
      <c r="F38" s="40"/>
      <c r="G38" s="40"/>
      <c r="H38" s="40"/>
      <c r="I38" s="40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3"/>
      <c r="C39" s="169"/>
      <c r="D39" s="170" t="s">
        <v>47</v>
      </c>
      <c r="E39" s="171"/>
      <c r="F39" s="171"/>
      <c r="G39" s="172" t="s">
        <v>48</v>
      </c>
      <c r="H39" s="173" t="s">
        <v>49</v>
      </c>
      <c r="I39" s="171"/>
      <c r="J39" s="174">
        <f>SUM(J30:J37)</f>
        <v>0</v>
      </c>
      <c r="K39" s="175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3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5"/>
      <c r="D50" s="176" t="s">
        <v>50</v>
      </c>
      <c r="E50" s="177"/>
      <c r="F50" s="177"/>
      <c r="G50" s="176" t="s">
        <v>51</v>
      </c>
      <c r="H50" s="177"/>
      <c r="I50" s="177"/>
      <c r="J50" s="177"/>
      <c r="K50" s="177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78" t="s">
        <v>52</v>
      </c>
      <c r="E61" s="179"/>
      <c r="F61" s="180" t="s">
        <v>53</v>
      </c>
      <c r="G61" s="178" t="s">
        <v>52</v>
      </c>
      <c r="H61" s="179"/>
      <c r="I61" s="179"/>
      <c r="J61" s="181" t="s">
        <v>53</v>
      </c>
      <c r="K61" s="179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76" t="s">
        <v>54</v>
      </c>
      <c r="E65" s="182"/>
      <c r="F65" s="182"/>
      <c r="G65" s="176" t="s">
        <v>55</v>
      </c>
      <c r="H65" s="182"/>
      <c r="I65" s="182"/>
      <c r="J65" s="182"/>
      <c r="K65" s="182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78" t="s">
        <v>52</v>
      </c>
      <c r="E76" s="179"/>
      <c r="F76" s="180" t="s">
        <v>53</v>
      </c>
      <c r="G76" s="178" t="s">
        <v>52</v>
      </c>
      <c r="H76" s="179"/>
      <c r="I76" s="179"/>
      <c r="J76" s="181" t="s">
        <v>53</v>
      </c>
      <c r="K76" s="179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3"/>
      <c r="C77" s="184"/>
      <c r="D77" s="184"/>
      <c r="E77" s="184"/>
      <c r="F77" s="184"/>
      <c r="G77" s="184"/>
      <c r="H77" s="184"/>
      <c r="I77" s="184"/>
      <c r="J77" s="184"/>
      <c r="K77" s="184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5"/>
      <c r="C81" s="186"/>
      <c r="D81" s="186"/>
      <c r="E81" s="186"/>
      <c r="F81" s="186"/>
      <c r="G81" s="186"/>
      <c r="H81" s="186"/>
      <c r="I81" s="186"/>
      <c r="J81" s="186"/>
      <c r="K81" s="186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100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7" t="str">
        <f>E7</f>
        <v>Frenštát ŠKOLSKÁ B1 -3.letá péče- neuznatelná</v>
      </c>
      <c r="F85" s="32"/>
      <c r="G85" s="32"/>
      <c r="H85" s="3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2" t="s">
        <v>98</v>
      </c>
      <c r="D86" s="42"/>
      <c r="E86" s="42"/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03 - Následná péče 3 roky po realizaci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2" t="s">
        <v>20</v>
      </c>
      <c r="D89" s="42"/>
      <c r="E89" s="42"/>
      <c r="F89" s="27" t="str">
        <f>F12</f>
        <v xml:space="preserve"> </v>
      </c>
      <c r="G89" s="42"/>
      <c r="H89" s="42"/>
      <c r="I89" s="32" t="s">
        <v>22</v>
      </c>
      <c r="J89" s="81" t="str">
        <f>IF(J12="","",J12)</f>
        <v>22. 11. 2021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2" t="s">
        <v>24</v>
      </c>
      <c r="D91" s="42"/>
      <c r="E91" s="42"/>
      <c r="F91" s="27" t="str">
        <f>E15</f>
        <v xml:space="preserve"> </v>
      </c>
      <c r="G91" s="42"/>
      <c r="H91" s="42"/>
      <c r="I91" s="32" t="s">
        <v>29</v>
      </c>
      <c r="J91" s="36" t="str">
        <f>E21</f>
        <v xml:space="preserve"> 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5.65" customHeight="1">
      <c r="A92" s="40"/>
      <c r="B92" s="41"/>
      <c r="C92" s="32" t="s">
        <v>27</v>
      </c>
      <c r="D92" s="42"/>
      <c r="E92" s="42"/>
      <c r="F92" s="27" t="str">
        <f>IF(E18="","",E18)</f>
        <v>Vyplň údaj</v>
      </c>
      <c r="G92" s="42"/>
      <c r="H92" s="42"/>
      <c r="I92" s="32" t="s">
        <v>31</v>
      </c>
      <c r="J92" s="36" t="str">
        <f>E24</f>
        <v>Ing. Magda Cigánková Fialová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88" t="s">
        <v>101</v>
      </c>
      <c r="D94" s="147"/>
      <c r="E94" s="147"/>
      <c r="F94" s="147"/>
      <c r="G94" s="147"/>
      <c r="H94" s="147"/>
      <c r="I94" s="147"/>
      <c r="J94" s="189" t="s">
        <v>102</v>
      </c>
      <c r="K94" s="147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90" t="s">
        <v>103</v>
      </c>
      <c r="D96" s="42"/>
      <c r="E96" s="42"/>
      <c r="F96" s="42"/>
      <c r="G96" s="42"/>
      <c r="H96" s="42"/>
      <c r="I96" s="42"/>
      <c r="J96" s="112">
        <f>J120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7" t="s">
        <v>104</v>
      </c>
    </row>
    <row r="97" s="9" customFormat="1" ht="24.96" customHeight="1">
      <c r="A97" s="9"/>
      <c r="B97" s="191"/>
      <c r="C97" s="192"/>
      <c r="D97" s="193" t="s">
        <v>105</v>
      </c>
      <c r="E97" s="194"/>
      <c r="F97" s="194"/>
      <c r="G97" s="194"/>
      <c r="H97" s="194"/>
      <c r="I97" s="194"/>
      <c r="J97" s="195">
        <f>J121</f>
        <v>0</v>
      </c>
      <c r="K97" s="192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106</v>
      </c>
      <c r="E98" s="200"/>
      <c r="F98" s="200"/>
      <c r="G98" s="200"/>
      <c r="H98" s="200"/>
      <c r="I98" s="200"/>
      <c r="J98" s="201">
        <f>J122</f>
        <v>0</v>
      </c>
      <c r="K98" s="198"/>
      <c r="L98" s="20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107</v>
      </c>
      <c r="E99" s="200"/>
      <c r="F99" s="200"/>
      <c r="G99" s="200"/>
      <c r="H99" s="200"/>
      <c r="I99" s="200"/>
      <c r="J99" s="201">
        <f>J170</f>
        <v>0</v>
      </c>
      <c r="K99" s="198"/>
      <c r="L99" s="20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108</v>
      </c>
      <c r="E100" s="200"/>
      <c r="F100" s="200"/>
      <c r="G100" s="200"/>
      <c r="H100" s="200"/>
      <c r="I100" s="200"/>
      <c r="J100" s="201">
        <f>J218</f>
        <v>0</v>
      </c>
      <c r="K100" s="198"/>
      <c r="L100" s="20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65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6.96" customHeight="1">
      <c r="A102" s="40"/>
      <c r="B102" s="68"/>
      <c r="C102" s="69"/>
      <c r="D102" s="69"/>
      <c r="E102" s="69"/>
      <c r="F102" s="69"/>
      <c r="G102" s="69"/>
      <c r="H102" s="69"/>
      <c r="I102" s="69"/>
      <c r="J102" s="69"/>
      <c r="K102" s="69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6" s="2" customFormat="1" ht="6.96" customHeight="1">
      <c r="A106" s="40"/>
      <c r="B106" s="70"/>
      <c r="C106" s="71"/>
      <c r="D106" s="71"/>
      <c r="E106" s="71"/>
      <c r="F106" s="71"/>
      <c r="G106" s="71"/>
      <c r="H106" s="71"/>
      <c r="I106" s="71"/>
      <c r="J106" s="71"/>
      <c r="K106" s="71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24.96" customHeight="1">
      <c r="A107" s="40"/>
      <c r="B107" s="41"/>
      <c r="C107" s="23" t="s">
        <v>109</v>
      </c>
      <c r="D107" s="42"/>
      <c r="E107" s="42"/>
      <c r="F107" s="42"/>
      <c r="G107" s="42"/>
      <c r="H107" s="42"/>
      <c r="I107" s="42"/>
      <c r="J107" s="42"/>
      <c r="K107" s="42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6.96" customHeight="1">
      <c r="A108" s="40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2" customHeight="1">
      <c r="A109" s="40"/>
      <c r="B109" s="41"/>
      <c r="C109" s="32" t="s">
        <v>16</v>
      </c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6.5" customHeight="1">
      <c r="A110" s="40"/>
      <c r="B110" s="41"/>
      <c r="C110" s="42"/>
      <c r="D110" s="42"/>
      <c r="E110" s="187" t="str">
        <f>E7</f>
        <v>Frenštát ŠKOLSKÁ B1 -3.letá péče- neuznatelná</v>
      </c>
      <c r="F110" s="32"/>
      <c r="G110" s="32"/>
      <c r="H110" s="3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2" customHeight="1">
      <c r="A111" s="40"/>
      <c r="B111" s="41"/>
      <c r="C111" s="32" t="s">
        <v>98</v>
      </c>
      <c r="D111" s="42"/>
      <c r="E111" s="42"/>
      <c r="F111" s="42"/>
      <c r="G111" s="42"/>
      <c r="H111" s="42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16.5" customHeight="1">
      <c r="A112" s="40"/>
      <c r="B112" s="41"/>
      <c r="C112" s="42"/>
      <c r="D112" s="42"/>
      <c r="E112" s="78" t="str">
        <f>E9</f>
        <v>03 - Následná péče 3 roky po realizaci</v>
      </c>
      <c r="F112" s="42"/>
      <c r="G112" s="42"/>
      <c r="H112" s="42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6.96" customHeight="1">
      <c r="A113" s="40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2" customHeight="1">
      <c r="A114" s="40"/>
      <c r="B114" s="41"/>
      <c r="C114" s="32" t="s">
        <v>20</v>
      </c>
      <c r="D114" s="42"/>
      <c r="E114" s="42"/>
      <c r="F114" s="27" t="str">
        <f>F12</f>
        <v xml:space="preserve"> </v>
      </c>
      <c r="G114" s="42"/>
      <c r="H114" s="42"/>
      <c r="I114" s="32" t="s">
        <v>22</v>
      </c>
      <c r="J114" s="81" t="str">
        <f>IF(J12="","",J12)</f>
        <v>22. 11. 2021</v>
      </c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6.96" customHeight="1">
      <c r="A115" s="40"/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5.15" customHeight="1">
      <c r="A116" s="40"/>
      <c r="B116" s="41"/>
      <c r="C116" s="32" t="s">
        <v>24</v>
      </c>
      <c r="D116" s="42"/>
      <c r="E116" s="42"/>
      <c r="F116" s="27" t="str">
        <f>E15</f>
        <v xml:space="preserve"> </v>
      </c>
      <c r="G116" s="42"/>
      <c r="H116" s="42"/>
      <c r="I116" s="32" t="s">
        <v>29</v>
      </c>
      <c r="J116" s="36" t="str">
        <f>E21</f>
        <v xml:space="preserve"> </v>
      </c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25.65" customHeight="1">
      <c r="A117" s="40"/>
      <c r="B117" s="41"/>
      <c r="C117" s="32" t="s">
        <v>27</v>
      </c>
      <c r="D117" s="42"/>
      <c r="E117" s="42"/>
      <c r="F117" s="27" t="str">
        <f>IF(E18="","",E18)</f>
        <v>Vyplň údaj</v>
      </c>
      <c r="G117" s="42"/>
      <c r="H117" s="42"/>
      <c r="I117" s="32" t="s">
        <v>31</v>
      </c>
      <c r="J117" s="36" t="str">
        <f>E24</f>
        <v>Ing. Magda Cigánková Fialová</v>
      </c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0.32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11" customFormat="1" ht="29.28" customHeight="1">
      <c r="A119" s="203"/>
      <c r="B119" s="204"/>
      <c r="C119" s="205" t="s">
        <v>110</v>
      </c>
      <c r="D119" s="206" t="s">
        <v>62</v>
      </c>
      <c r="E119" s="206" t="s">
        <v>58</v>
      </c>
      <c r="F119" s="206" t="s">
        <v>59</v>
      </c>
      <c r="G119" s="206" t="s">
        <v>111</v>
      </c>
      <c r="H119" s="206" t="s">
        <v>112</v>
      </c>
      <c r="I119" s="206" t="s">
        <v>113</v>
      </c>
      <c r="J119" s="206" t="s">
        <v>102</v>
      </c>
      <c r="K119" s="207" t="s">
        <v>114</v>
      </c>
      <c r="L119" s="208"/>
      <c r="M119" s="102" t="s">
        <v>1</v>
      </c>
      <c r="N119" s="103" t="s">
        <v>41</v>
      </c>
      <c r="O119" s="103" t="s">
        <v>115</v>
      </c>
      <c r="P119" s="103" t="s">
        <v>116</v>
      </c>
      <c r="Q119" s="103" t="s">
        <v>117</v>
      </c>
      <c r="R119" s="103" t="s">
        <v>118</v>
      </c>
      <c r="S119" s="103" t="s">
        <v>119</v>
      </c>
      <c r="T119" s="104" t="s">
        <v>120</v>
      </c>
      <c r="U119" s="203"/>
      <c r="V119" s="203"/>
      <c r="W119" s="203"/>
      <c r="X119" s="203"/>
      <c r="Y119" s="203"/>
      <c r="Z119" s="203"/>
      <c r="AA119" s="203"/>
      <c r="AB119" s="203"/>
      <c r="AC119" s="203"/>
      <c r="AD119" s="203"/>
      <c r="AE119" s="203"/>
    </row>
    <row r="120" s="2" customFormat="1" ht="22.8" customHeight="1">
      <c r="A120" s="40"/>
      <c r="B120" s="41"/>
      <c r="C120" s="109" t="s">
        <v>121</v>
      </c>
      <c r="D120" s="42"/>
      <c r="E120" s="42"/>
      <c r="F120" s="42"/>
      <c r="G120" s="42"/>
      <c r="H120" s="42"/>
      <c r="I120" s="42"/>
      <c r="J120" s="209">
        <f>BK120</f>
        <v>0</v>
      </c>
      <c r="K120" s="42"/>
      <c r="L120" s="43"/>
      <c r="M120" s="105"/>
      <c r="N120" s="210"/>
      <c r="O120" s="106"/>
      <c r="P120" s="211">
        <f>P121</f>
        <v>0</v>
      </c>
      <c r="Q120" s="106"/>
      <c r="R120" s="211">
        <f>R121</f>
        <v>0</v>
      </c>
      <c r="S120" s="106"/>
      <c r="T120" s="212">
        <f>T121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7" t="s">
        <v>76</v>
      </c>
      <c r="AU120" s="17" t="s">
        <v>104</v>
      </c>
      <c r="BK120" s="213">
        <f>BK121</f>
        <v>0</v>
      </c>
    </row>
    <row r="121" s="12" customFormat="1" ht="25.92" customHeight="1">
      <c r="A121" s="12"/>
      <c r="B121" s="214"/>
      <c r="C121" s="215"/>
      <c r="D121" s="216" t="s">
        <v>76</v>
      </c>
      <c r="E121" s="217" t="s">
        <v>122</v>
      </c>
      <c r="F121" s="217" t="s">
        <v>123</v>
      </c>
      <c r="G121" s="215"/>
      <c r="H121" s="215"/>
      <c r="I121" s="218"/>
      <c r="J121" s="219">
        <f>BK121</f>
        <v>0</v>
      </c>
      <c r="K121" s="215"/>
      <c r="L121" s="220"/>
      <c r="M121" s="221"/>
      <c r="N121" s="222"/>
      <c r="O121" s="222"/>
      <c r="P121" s="223">
        <f>P122+P170+P218</f>
        <v>0</v>
      </c>
      <c r="Q121" s="222"/>
      <c r="R121" s="223">
        <f>R122+R170+R218</f>
        <v>0</v>
      </c>
      <c r="S121" s="222"/>
      <c r="T121" s="224">
        <f>T122+T170+T218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5" t="s">
        <v>85</v>
      </c>
      <c r="AT121" s="226" t="s">
        <v>76</v>
      </c>
      <c r="AU121" s="226" t="s">
        <v>77</v>
      </c>
      <c r="AY121" s="225" t="s">
        <v>124</v>
      </c>
      <c r="BK121" s="227">
        <f>BK122+BK170+BK218</f>
        <v>0</v>
      </c>
    </row>
    <row r="122" s="12" customFormat="1" ht="22.8" customHeight="1">
      <c r="A122" s="12"/>
      <c r="B122" s="214"/>
      <c r="C122" s="215"/>
      <c r="D122" s="216" t="s">
        <v>76</v>
      </c>
      <c r="E122" s="228" t="s">
        <v>125</v>
      </c>
      <c r="F122" s="228" t="s">
        <v>126</v>
      </c>
      <c r="G122" s="215"/>
      <c r="H122" s="215"/>
      <c r="I122" s="218"/>
      <c r="J122" s="229">
        <f>BK122</f>
        <v>0</v>
      </c>
      <c r="K122" s="215"/>
      <c r="L122" s="220"/>
      <c r="M122" s="221"/>
      <c r="N122" s="222"/>
      <c r="O122" s="222"/>
      <c r="P122" s="223">
        <f>SUM(P123:P169)</f>
        <v>0</v>
      </c>
      <c r="Q122" s="222"/>
      <c r="R122" s="223">
        <f>SUM(R123:R169)</f>
        <v>0</v>
      </c>
      <c r="S122" s="222"/>
      <c r="T122" s="224">
        <f>SUM(T123:T169)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5" t="s">
        <v>85</v>
      </c>
      <c r="AT122" s="226" t="s">
        <v>76</v>
      </c>
      <c r="AU122" s="226" t="s">
        <v>85</v>
      </c>
      <c r="AY122" s="225" t="s">
        <v>124</v>
      </c>
      <c r="BK122" s="227">
        <f>SUM(BK123:BK169)</f>
        <v>0</v>
      </c>
    </row>
    <row r="123" s="2" customFormat="1">
      <c r="A123" s="40"/>
      <c r="B123" s="41"/>
      <c r="C123" s="230" t="s">
        <v>85</v>
      </c>
      <c r="D123" s="230" t="s">
        <v>127</v>
      </c>
      <c r="E123" s="231" t="s">
        <v>128</v>
      </c>
      <c r="F123" s="232" t="s">
        <v>129</v>
      </c>
      <c r="G123" s="233" t="s">
        <v>130</v>
      </c>
      <c r="H123" s="234">
        <v>364</v>
      </c>
      <c r="I123" s="235"/>
      <c r="J123" s="236">
        <f>ROUND(I123*H123,2)</f>
        <v>0</v>
      </c>
      <c r="K123" s="232" t="s">
        <v>1</v>
      </c>
      <c r="L123" s="43"/>
      <c r="M123" s="237" t="s">
        <v>1</v>
      </c>
      <c r="N123" s="238" t="s">
        <v>42</v>
      </c>
      <c r="O123" s="93"/>
      <c r="P123" s="239">
        <f>O123*H123</f>
        <v>0</v>
      </c>
      <c r="Q123" s="239">
        <v>0</v>
      </c>
      <c r="R123" s="239">
        <f>Q123*H123</f>
        <v>0</v>
      </c>
      <c r="S123" s="239">
        <v>0</v>
      </c>
      <c r="T123" s="240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41" t="s">
        <v>131</v>
      </c>
      <c r="AT123" s="241" t="s">
        <v>127</v>
      </c>
      <c r="AU123" s="241" t="s">
        <v>87</v>
      </c>
      <c r="AY123" s="17" t="s">
        <v>124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7" t="s">
        <v>85</v>
      </c>
      <c r="BK123" s="141">
        <f>ROUND(I123*H123,2)</f>
        <v>0</v>
      </c>
      <c r="BL123" s="17" t="s">
        <v>131</v>
      </c>
      <c r="BM123" s="241" t="s">
        <v>132</v>
      </c>
    </row>
    <row r="124" s="13" customFormat="1">
      <c r="A124" s="13"/>
      <c r="B124" s="242"/>
      <c r="C124" s="243"/>
      <c r="D124" s="244" t="s">
        <v>133</v>
      </c>
      <c r="E124" s="245" t="s">
        <v>1</v>
      </c>
      <c r="F124" s="246" t="s">
        <v>134</v>
      </c>
      <c r="G124" s="243"/>
      <c r="H124" s="245" t="s">
        <v>1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2" t="s">
        <v>133</v>
      </c>
      <c r="AU124" s="252" t="s">
        <v>87</v>
      </c>
      <c r="AV124" s="13" t="s">
        <v>85</v>
      </c>
      <c r="AW124" s="13" t="s">
        <v>30</v>
      </c>
      <c r="AX124" s="13" t="s">
        <v>77</v>
      </c>
      <c r="AY124" s="252" t="s">
        <v>124</v>
      </c>
    </row>
    <row r="125" s="13" customFormat="1">
      <c r="A125" s="13"/>
      <c r="B125" s="242"/>
      <c r="C125" s="243"/>
      <c r="D125" s="244" t="s">
        <v>133</v>
      </c>
      <c r="E125" s="245" t="s">
        <v>1</v>
      </c>
      <c r="F125" s="246" t="s">
        <v>135</v>
      </c>
      <c r="G125" s="243"/>
      <c r="H125" s="245" t="s">
        <v>1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2" t="s">
        <v>133</v>
      </c>
      <c r="AU125" s="252" t="s">
        <v>87</v>
      </c>
      <c r="AV125" s="13" t="s">
        <v>85</v>
      </c>
      <c r="AW125" s="13" t="s">
        <v>30</v>
      </c>
      <c r="AX125" s="13" t="s">
        <v>77</v>
      </c>
      <c r="AY125" s="252" t="s">
        <v>124</v>
      </c>
    </row>
    <row r="126" s="13" customFormat="1">
      <c r="A126" s="13"/>
      <c r="B126" s="242"/>
      <c r="C126" s="243"/>
      <c r="D126" s="244" t="s">
        <v>133</v>
      </c>
      <c r="E126" s="245" t="s">
        <v>1</v>
      </c>
      <c r="F126" s="246" t="s">
        <v>136</v>
      </c>
      <c r="G126" s="243"/>
      <c r="H126" s="245" t="s">
        <v>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2" t="s">
        <v>133</v>
      </c>
      <c r="AU126" s="252" t="s">
        <v>87</v>
      </c>
      <c r="AV126" s="13" t="s">
        <v>85</v>
      </c>
      <c r="AW126" s="13" t="s">
        <v>30</v>
      </c>
      <c r="AX126" s="13" t="s">
        <v>77</v>
      </c>
      <c r="AY126" s="252" t="s">
        <v>124</v>
      </c>
    </row>
    <row r="127" s="13" customFormat="1">
      <c r="A127" s="13"/>
      <c r="B127" s="242"/>
      <c r="C127" s="243"/>
      <c r="D127" s="244" t="s">
        <v>133</v>
      </c>
      <c r="E127" s="245" t="s">
        <v>1</v>
      </c>
      <c r="F127" s="246" t="s">
        <v>137</v>
      </c>
      <c r="G127" s="243"/>
      <c r="H127" s="245" t="s">
        <v>1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2" t="s">
        <v>133</v>
      </c>
      <c r="AU127" s="252" t="s">
        <v>87</v>
      </c>
      <c r="AV127" s="13" t="s">
        <v>85</v>
      </c>
      <c r="AW127" s="13" t="s">
        <v>30</v>
      </c>
      <c r="AX127" s="13" t="s">
        <v>77</v>
      </c>
      <c r="AY127" s="252" t="s">
        <v>124</v>
      </c>
    </row>
    <row r="128" s="13" customFormat="1">
      <c r="A128" s="13"/>
      <c r="B128" s="242"/>
      <c r="C128" s="243"/>
      <c r="D128" s="244" t="s">
        <v>133</v>
      </c>
      <c r="E128" s="245" t="s">
        <v>1</v>
      </c>
      <c r="F128" s="246" t="s">
        <v>138</v>
      </c>
      <c r="G128" s="243"/>
      <c r="H128" s="245" t="s">
        <v>1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2" t="s">
        <v>133</v>
      </c>
      <c r="AU128" s="252" t="s">
        <v>87</v>
      </c>
      <c r="AV128" s="13" t="s">
        <v>85</v>
      </c>
      <c r="AW128" s="13" t="s">
        <v>30</v>
      </c>
      <c r="AX128" s="13" t="s">
        <v>77</v>
      </c>
      <c r="AY128" s="252" t="s">
        <v>124</v>
      </c>
    </row>
    <row r="129" s="13" customFormat="1">
      <c r="A129" s="13"/>
      <c r="B129" s="242"/>
      <c r="C129" s="243"/>
      <c r="D129" s="244" t="s">
        <v>133</v>
      </c>
      <c r="E129" s="245" t="s">
        <v>1</v>
      </c>
      <c r="F129" s="246" t="s">
        <v>139</v>
      </c>
      <c r="G129" s="243"/>
      <c r="H129" s="245" t="s">
        <v>1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2" t="s">
        <v>133</v>
      </c>
      <c r="AU129" s="252" t="s">
        <v>87</v>
      </c>
      <c r="AV129" s="13" t="s">
        <v>85</v>
      </c>
      <c r="AW129" s="13" t="s">
        <v>30</v>
      </c>
      <c r="AX129" s="13" t="s">
        <v>77</v>
      </c>
      <c r="AY129" s="252" t="s">
        <v>124</v>
      </c>
    </row>
    <row r="130" s="13" customFormat="1">
      <c r="A130" s="13"/>
      <c r="B130" s="242"/>
      <c r="C130" s="243"/>
      <c r="D130" s="244" t="s">
        <v>133</v>
      </c>
      <c r="E130" s="245" t="s">
        <v>1</v>
      </c>
      <c r="F130" s="246" t="s">
        <v>140</v>
      </c>
      <c r="G130" s="243"/>
      <c r="H130" s="245" t="s">
        <v>1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2" t="s">
        <v>133</v>
      </c>
      <c r="AU130" s="252" t="s">
        <v>87</v>
      </c>
      <c r="AV130" s="13" t="s">
        <v>85</v>
      </c>
      <c r="AW130" s="13" t="s">
        <v>30</v>
      </c>
      <c r="AX130" s="13" t="s">
        <v>77</v>
      </c>
      <c r="AY130" s="252" t="s">
        <v>124</v>
      </c>
    </row>
    <row r="131" s="14" customFormat="1">
      <c r="A131" s="14"/>
      <c r="B131" s="253"/>
      <c r="C131" s="254"/>
      <c r="D131" s="244" t="s">
        <v>133</v>
      </c>
      <c r="E131" s="255" t="s">
        <v>1</v>
      </c>
      <c r="F131" s="256" t="s">
        <v>141</v>
      </c>
      <c r="G131" s="254"/>
      <c r="H131" s="257">
        <v>364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3" t="s">
        <v>133</v>
      </c>
      <c r="AU131" s="263" t="s">
        <v>87</v>
      </c>
      <c r="AV131" s="14" t="s">
        <v>87</v>
      </c>
      <c r="AW131" s="14" t="s">
        <v>30</v>
      </c>
      <c r="AX131" s="14" t="s">
        <v>77</v>
      </c>
      <c r="AY131" s="263" t="s">
        <v>124</v>
      </c>
    </row>
    <row r="132" s="15" customFormat="1">
      <c r="A132" s="15"/>
      <c r="B132" s="264"/>
      <c r="C132" s="265"/>
      <c r="D132" s="244" t="s">
        <v>133</v>
      </c>
      <c r="E132" s="266" t="s">
        <v>1</v>
      </c>
      <c r="F132" s="267" t="s">
        <v>142</v>
      </c>
      <c r="G132" s="265"/>
      <c r="H132" s="268">
        <v>364</v>
      </c>
      <c r="I132" s="269"/>
      <c r="J132" s="265"/>
      <c r="K132" s="265"/>
      <c r="L132" s="270"/>
      <c r="M132" s="271"/>
      <c r="N132" s="272"/>
      <c r="O132" s="272"/>
      <c r="P132" s="272"/>
      <c r="Q132" s="272"/>
      <c r="R132" s="272"/>
      <c r="S132" s="272"/>
      <c r="T132" s="273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4" t="s">
        <v>133</v>
      </c>
      <c r="AU132" s="274" t="s">
        <v>87</v>
      </c>
      <c r="AV132" s="15" t="s">
        <v>131</v>
      </c>
      <c r="AW132" s="15" t="s">
        <v>30</v>
      </c>
      <c r="AX132" s="15" t="s">
        <v>85</v>
      </c>
      <c r="AY132" s="274" t="s">
        <v>124</v>
      </c>
    </row>
    <row r="133" s="2" customFormat="1">
      <c r="A133" s="40"/>
      <c r="B133" s="41"/>
      <c r="C133" s="230" t="s">
        <v>87</v>
      </c>
      <c r="D133" s="230" t="s">
        <v>127</v>
      </c>
      <c r="E133" s="231" t="s">
        <v>143</v>
      </c>
      <c r="F133" s="232" t="s">
        <v>144</v>
      </c>
      <c r="G133" s="233" t="s">
        <v>130</v>
      </c>
      <c r="H133" s="234">
        <v>58</v>
      </c>
      <c r="I133" s="235"/>
      <c r="J133" s="236">
        <f>ROUND(I133*H133,2)</f>
        <v>0</v>
      </c>
      <c r="K133" s="232" t="s">
        <v>1</v>
      </c>
      <c r="L133" s="43"/>
      <c r="M133" s="237" t="s">
        <v>1</v>
      </c>
      <c r="N133" s="238" t="s">
        <v>42</v>
      </c>
      <c r="O133" s="93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41" t="s">
        <v>131</v>
      </c>
      <c r="AT133" s="241" t="s">
        <v>127</v>
      </c>
      <c r="AU133" s="241" t="s">
        <v>87</v>
      </c>
      <c r="AY133" s="17" t="s">
        <v>124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7" t="s">
        <v>85</v>
      </c>
      <c r="BK133" s="141">
        <f>ROUND(I133*H133,2)</f>
        <v>0</v>
      </c>
      <c r="BL133" s="17" t="s">
        <v>131</v>
      </c>
      <c r="BM133" s="241" t="s">
        <v>145</v>
      </c>
    </row>
    <row r="134" s="13" customFormat="1">
      <c r="A134" s="13"/>
      <c r="B134" s="242"/>
      <c r="C134" s="243"/>
      <c r="D134" s="244" t="s">
        <v>133</v>
      </c>
      <c r="E134" s="245" t="s">
        <v>1</v>
      </c>
      <c r="F134" s="246" t="s">
        <v>135</v>
      </c>
      <c r="G134" s="243"/>
      <c r="H134" s="245" t="s">
        <v>1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2" t="s">
        <v>133</v>
      </c>
      <c r="AU134" s="252" t="s">
        <v>87</v>
      </c>
      <c r="AV134" s="13" t="s">
        <v>85</v>
      </c>
      <c r="AW134" s="13" t="s">
        <v>30</v>
      </c>
      <c r="AX134" s="13" t="s">
        <v>77</v>
      </c>
      <c r="AY134" s="252" t="s">
        <v>124</v>
      </c>
    </row>
    <row r="135" s="13" customFormat="1">
      <c r="A135" s="13"/>
      <c r="B135" s="242"/>
      <c r="C135" s="243"/>
      <c r="D135" s="244" t="s">
        <v>133</v>
      </c>
      <c r="E135" s="245" t="s">
        <v>1</v>
      </c>
      <c r="F135" s="246" t="s">
        <v>137</v>
      </c>
      <c r="G135" s="243"/>
      <c r="H135" s="245" t="s">
        <v>1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2" t="s">
        <v>133</v>
      </c>
      <c r="AU135" s="252" t="s">
        <v>87</v>
      </c>
      <c r="AV135" s="13" t="s">
        <v>85</v>
      </c>
      <c r="AW135" s="13" t="s">
        <v>30</v>
      </c>
      <c r="AX135" s="13" t="s">
        <v>77</v>
      </c>
      <c r="AY135" s="252" t="s">
        <v>124</v>
      </c>
    </row>
    <row r="136" s="13" customFormat="1">
      <c r="A136" s="13"/>
      <c r="B136" s="242"/>
      <c r="C136" s="243"/>
      <c r="D136" s="244" t="s">
        <v>133</v>
      </c>
      <c r="E136" s="245" t="s">
        <v>1</v>
      </c>
      <c r="F136" s="246" t="s">
        <v>146</v>
      </c>
      <c r="G136" s="243"/>
      <c r="H136" s="245" t="s">
        <v>1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2" t="s">
        <v>133</v>
      </c>
      <c r="AU136" s="252" t="s">
        <v>87</v>
      </c>
      <c r="AV136" s="13" t="s">
        <v>85</v>
      </c>
      <c r="AW136" s="13" t="s">
        <v>30</v>
      </c>
      <c r="AX136" s="13" t="s">
        <v>77</v>
      </c>
      <c r="AY136" s="252" t="s">
        <v>124</v>
      </c>
    </row>
    <row r="137" s="13" customFormat="1">
      <c r="A137" s="13"/>
      <c r="B137" s="242"/>
      <c r="C137" s="243"/>
      <c r="D137" s="244" t="s">
        <v>133</v>
      </c>
      <c r="E137" s="245" t="s">
        <v>1</v>
      </c>
      <c r="F137" s="246" t="s">
        <v>139</v>
      </c>
      <c r="G137" s="243"/>
      <c r="H137" s="245" t="s">
        <v>1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2" t="s">
        <v>133</v>
      </c>
      <c r="AU137" s="252" t="s">
        <v>87</v>
      </c>
      <c r="AV137" s="13" t="s">
        <v>85</v>
      </c>
      <c r="AW137" s="13" t="s">
        <v>30</v>
      </c>
      <c r="AX137" s="13" t="s">
        <v>77</v>
      </c>
      <c r="AY137" s="252" t="s">
        <v>124</v>
      </c>
    </row>
    <row r="138" s="13" customFormat="1">
      <c r="A138" s="13"/>
      <c r="B138" s="242"/>
      <c r="C138" s="243"/>
      <c r="D138" s="244" t="s">
        <v>133</v>
      </c>
      <c r="E138" s="245" t="s">
        <v>1</v>
      </c>
      <c r="F138" s="246" t="s">
        <v>140</v>
      </c>
      <c r="G138" s="243"/>
      <c r="H138" s="245" t="s">
        <v>1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2" t="s">
        <v>133</v>
      </c>
      <c r="AU138" s="252" t="s">
        <v>87</v>
      </c>
      <c r="AV138" s="13" t="s">
        <v>85</v>
      </c>
      <c r="AW138" s="13" t="s">
        <v>30</v>
      </c>
      <c r="AX138" s="13" t="s">
        <v>77</v>
      </c>
      <c r="AY138" s="252" t="s">
        <v>124</v>
      </c>
    </row>
    <row r="139" s="13" customFormat="1">
      <c r="A139" s="13"/>
      <c r="B139" s="242"/>
      <c r="C139" s="243"/>
      <c r="D139" s="244" t="s">
        <v>133</v>
      </c>
      <c r="E139" s="245" t="s">
        <v>1</v>
      </c>
      <c r="F139" s="246" t="s">
        <v>147</v>
      </c>
      <c r="G139" s="243"/>
      <c r="H139" s="245" t="s">
        <v>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133</v>
      </c>
      <c r="AU139" s="252" t="s">
        <v>87</v>
      </c>
      <c r="AV139" s="13" t="s">
        <v>85</v>
      </c>
      <c r="AW139" s="13" t="s">
        <v>30</v>
      </c>
      <c r="AX139" s="13" t="s">
        <v>77</v>
      </c>
      <c r="AY139" s="252" t="s">
        <v>124</v>
      </c>
    </row>
    <row r="140" s="14" customFormat="1">
      <c r="A140" s="14"/>
      <c r="B140" s="253"/>
      <c r="C140" s="254"/>
      <c r="D140" s="244" t="s">
        <v>133</v>
      </c>
      <c r="E140" s="255" t="s">
        <v>1</v>
      </c>
      <c r="F140" s="256" t="s">
        <v>148</v>
      </c>
      <c r="G140" s="254"/>
      <c r="H140" s="257">
        <v>58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3" t="s">
        <v>133</v>
      </c>
      <c r="AU140" s="263" t="s">
        <v>87</v>
      </c>
      <c r="AV140" s="14" t="s">
        <v>87</v>
      </c>
      <c r="AW140" s="14" t="s">
        <v>30</v>
      </c>
      <c r="AX140" s="14" t="s">
        <v>77</v>
      </c>
      <c r="AY140" s="263" t="s">
        <v>124</v>
      </c>
    </row>
    <row r="141" s="15" customFormat="1">
      <c r="A141" s="15"/>
      <c r="B141" s="264"/>
      <c r="C141" s="265"/>
      <c r="D141" s="244" t="s">
        <v>133</v>
      </c>
      <c r="E141" s="266" t="s">
        <v>1</v>
      </c>
      <c r="F141" s="267" t="s">
        <v>142</v>
      </c>
      <c r="G141" s="265"/>
      <c r="H141" s="268">
        <v>58</v>
      </c>
      <c r="I141" s="269"/>
      <c r="J141" s="265"/>
      <c r="K141" s="265"/>
      <c r="L141" s="270"/>
      <c r="M141" s="271"/>
      <c r="N141" s="272"/>
      <c r="O141" s="272"/>
      <c r="P141" s="272"/>
      <c r="Q141" s="272"/>
      <c r="R141" s="272"/>
      <c r="S141" s="272"/>
      <c r="T141" s="27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4" t="s">
        <v>133</v>
      </c>
      <c r="AU141" s="274" t="s">
        <v>87</v>
      </c>
      <c r="AV141" s="15" t="s">
        <v>131</v>
      </c>
      <c r="AW141" s="15" t="s">
        <v>30</v>
      </c>
      <c r="AX141" s="15" t="s">
        <v>85</v>
      </c>
      <c r="AY141" s="274" t="s">
        <v>124</v>
      </c>
    </row>
    <row r="142" s="2" customFormat="1">
      <c r="A142" s="40"/>
      <c r="B142" s="41"/>
      <c r="C142" s="230" t="s">
        <v>149</v>
      </c>
      <c r="D142" s="230" t="s">
        <v>127</v>
      </c>
      <c r="E142" s="231" t="s">
        <v>150</v>
      </c>
      <c r="F142" s="232" t="s">
        <v>151</v>
      </c>
      <c r="G142" s="233" t="s">
        <v>152</v>
      </c>
      <c r="H142" s="234">
        <v>17</v>
      </c>
      <c r="I142" s="235"/>
      <c r="J142" s="236">
        <f>ROUND(I142*H142,2)</f>
        <v>0</v>
      </c>
      <c r="K142" s="232" t="s">
        <v>1</v>
      </c>
      <c r="L142" s="43"/>
      <c r="M142" s="237" t="s">
        <v>1</v>
      </c>
      <c r="N142" s="238" t="s">
        <v>42</v>
      </c>
      <c r="O142" s="93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41" t="s">
        <v>131</v>
      </c>
      <c r="AT142" s="241" t="s">
        <v>127</v>
      </c>
      <c r="AU142" s="241" t="s">
        <v>87</v>
      </c>
      <c r="AY142" s="17" t="s">
        <v>124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7" t="s">
        <v>85</v>
      </c>
      <c r="BK142" s="141">
        <f>ROUND(I142*H142,2)</f>
        <v>0</v>
      </c>
      <c r="BL142" s="17" t="s">
        <v>131</v>
      </c>
      <c r="BM142" s="241" t="s">
        <v>153</v>
      </c>
    </row>
    <row r="143" s="13" customFormat="1">
      <c r="A143" s="13"/>
      <c r="B143" s="242"/>
      <c r="C143" s="243"/>
      <c r="D143" s="244" t="s">
        <v>133</v>
      </c>
      <c r="E143" s="245" t="s">
        <v>1</v>
      </c>
      <c r="F143" s="246" t="s">
        <v>134</v>
      </c>
      <c r="G143" s="243"/>
      <c r="H143" s="245" t="s">
        <v>1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133</v>
      </c>
      <c r="AU143" s="252" t="s">
        <v>87</v>
      </c>
      <c r="AV143" s="13" t="s">
        <v>85</v>
      </c>
      <c r="AW143" s="13" t="s">
        <v>30</v>
      </c>
      <c r="AX143" s="13" t="s">
        <v>77</v>
      </c>
      <c r="AY143" s="252" t="s">
        <v>124</v>
      </c>
    </row>
    <row r="144" s="13" customFormat="1">
      <c r="A144" s="13"/>
      <c r="B144" s="242"/>
      <c r="C144" s="243"/>
      <c r="D144" s="244" t="s">
        <v>133</v>
      </c>
      <c r="E144" s="245" t="s">
        <v>1</v>
      </c>
      <c r="F144" s="246" t="s">
        <v>135</v>
      </c>
      <c r="G144" s="243"/>
      <c r="H144" s="245" t="s">
        <v>1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133</v>
      </c>
      <c r="AU144" s="252" t="s">
        <v>87</v>
      </c>
      <c r="AV144" s="13" t="s">
        <v>85</v>
      </c>
      <c r="AW144" s="13" t="s">
        <v>30</v>
      </c>
      <c r="AX144" s="13" t="s">
        <v>77</v>
      </c>
      <c r="AY144" s="252" t="s">
        <v>124</v>
      </c>
    </row>
    <row r="145" s="13" customFormat="1">
      <c r="A145" s="13"/>
      <c r="B145" s="242"/>
      <c r="C145" s="243"/>
      <c r="D145" s="244" t="s">
        <v>133</v>
      </c>
      <c r="E145" s="245" t="s">
        <v>1</v>
      </c>
      <c r="F145" s="246" t="s">
        <v>154</v>
      </c>
      <c r="G145" s="243"/>
      <c r="H145" s="245" t="s">
        <v>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133</v>
      </c>
      <c r="AU145" s="252" t="s">
        <v>87</v>
      </c>
      <c r="AV145" s="13" t="s">
        <v>85</v>
      </c>
      <c r="AW145" s="13" t="s">
        <v>30</v>
      </c>
      <c r="AX145" s="13" t="s">
        <v>77</v>
      </c>
      <c r="AY145" s="252" t="s">
        <v>124</v>
      </c>
    </row>
    <row r="146" s="13" customFormat="1">
      <c r="A146" s="13"/>
      <c r="B146" s="242"/>
      <c r="C146" s="243"/>
      <c r="D146" s="244" t="s">
        <v>133</v>
      </c>
      <c r="E146" s="245" t="s">
        <v>1</v>
      </c>
      <c r="F146" s="246" t="s">
        <v>155</v>
      </c>
      <c r="G146" s="243"/>
      <c r="H146" s="245" t="s">
        <v>1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2" t="s">
        <v>133</v>
      </c>
      <c r="AU146" s="252" t="s">
        <v>87</v>
      </c>
      <c r="AV146" s="13" t="s">
        <v>85</v>
      </c>
      <c r="AW146" s="13" t="s">
        <v>30</v>
      </c>
      <c r="AX146" s="13" t="s">
        <v>77</v>
      </c>
      <c r="AY146" s="252" t="s">
        <v>124</v>
      </c>
    </row>
    <row r="147" s="13" customFormat="1">
      <c r="A147" s="13"/>
      <c r="B147" s="242"/>
      <c r="C147" s="243"/>
      <c r="D147" s="244" t="s">
        <v>133</v>
      </c>
      <c r="E147" s="245" t="s">
        <v>1</v>
      </c>
      <c r="F147" s="246" t="s">
        <v>156</v>
      </c>
      <c r="G147" s="243"/>
      <c r="H147" s="245" t="s">
        <v>1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2" t="s">
        <v>133</v>
      </c>
      <c r="AU147" s="252" t="s">
        <v>87</v>
      </c>
      <c r="AV147" s="13" t="s">
        <v>85</v>
      </c>
      <c r="AW147" s="13" t="s">
        <v>30</v>
      </c>
      <c r="AX147" s="13" t="s">
        <v>77</v>
      </c>
      <c r="AY147" s="252" t="s">
        <v>124</v>
      </c>
    </row>
    <row r="148" s="13" customFormat="1">
      <c r="A148" s="13"/>
      <c r="B148" s="242"/>
      <c r="C148" s="243"/>
      <c r="D148" s="244" t="s">
        <v>133</v>
      </c>
      <c r="E148" s="245" t="s">
        <v>1</v>
      </c>
      <c r="F148" s="246" t="s">
        <v>157</v>
      </c>
      <c r="G148" s="243"/>
      <c r="H148" s="245" t="s">
        <v>1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133</v>
      </c>
      <c r="AU148" s="252" t="s">
        <v>87</v>
      </c>
      <c r="AV148" s="13" t="s">
        <v>85</v>
      </c>
      <c r="AW148" s="13" t="s">
        <v>30</v>
      </c>
      <c r="AX148" s="13" t="s">
        <v>77</v>
      </c>
      <c r="AY148" s="252" t="s">
        <v>124</v>
      </c>
    </row>
    <row r="149" s="13" customFormat="1">
      <c r="A149" s="13"/>
      <c r="B149" s="242"/>
      <c r="C149" s="243"/>
      <c r="D149" s="244" t="s">
        <v>133</v>
      </c>
      <c r="E149" s="245" t="s">
        <v>1</v>
      </c>
      <c r="F149" s="246" t="s">
        <v>158</v>
      </c>
      <c r="G149" s="243"/>
      <c r="H149" s="245" t="s">
        <v>1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2" t="s">
        <v>133</v>
      </c>
      <c r="AU149" s="252" t="s">
        <v>87</v>
      </c>
      <c r="AV149" s="13" t="s">
        <v>85</v>
      </c>
      <c r="AW149" s="13" t="s">
        <v>30</v>
      </c>
      <c r="AX149" s="13" t="s">
        <v>77</v>
      </c>
      <c r="AY149" s="252" t="s">
        <v>124</v>
      </c>
    </row>
    <row r="150" s="13" customFormat="1">
      <c r="A150" s="13"/>
      <c r="B150" s="242"/>
      <c r="C150" s="243"/>
      <c r="D150" s="244" t="s">
        <v>133</v>
      </c>
      <c r="E150" s="245" t="s">
        <v>1</v>
      </c>
      <c r="F150" s="246" t="s">
        <v>159</v>
      </c>
      <c r="G150" s="243"/>
      <c r="H150" s="245" t="s">
        <v>1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2" t="s">
        <v>133</v>
      </c>
      <c r="AU150" s="252" t="s">
        <v>87</v>
      </c>
      <c r="AV150" s="13" t="s">
        <v>85</v>
      </c>
      <c r="AW150" s="13" t="s">
        <v>30</v>
      </c>
      <c r="AX150" s="13" t="s">
        <v>77</v>
      </c>
      <c r="AY150" s="252" t="s">
        <v>124</v>
      </c>
    </row>
    <row r="151" s="13" customFormat="1">
      <c r="A151" s="13"/>
      <c r="B151" s="242"/>
      <c r="C151" s="243"/>
      <c r="D151" s="244" t="s">
        <v>133</v>
      </c>
      <c r="E151" s="245" t="s">
        <v>1</v>
      </c>
      <c r="F151" s="246" t="s">
        <v>160</v>
      </c>
      <c r="G151" s="243"/>
      <c r="H151" s="245" t="s">
        <v>1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133</v>
      </c>
      <c r="AU151" s="252" t="s">
        <v>87</v>
      </c>
      <c r="AV151" s="13" t="s">
        <v>85</v>
      </c>
      <c r="AW151" s="13" t="s">
        <v>30</v>
      </c>
      <c r="AX151" s="13" t="s">
        <v>77</v>
      </c>
      <c r="AY151" s="252" t="s">
        <v>124</v>
      </c>
    </row>
    <row r="152" s="13" customFormat="1">
      <c r="A152" s="13"/>
      <c r="B152" s="242"/>
      <c r="C152" s="243"/>
      <c r="D152" s="244" t="s">
        <v>133</v>
      </c>
      <c r="E152" s="245" t="s">
        <v>1</v>
      </c>
      <c r="F152" s="246" t="s">
        <v>161</v>
      </c>
      <c r="G152" s="243"/>
      <c r="H152" s="245" t="s">
        <v>1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133</v>
      </c>
      <c r="AU152" s="252" t="s">
        <v>87</v>
      </c>
      <c r="AV152" s="13" t="s">
        <v>85</v>
      </c>
      <c r="AW152" s="13" t="s">
        <v>30</v>
      </c>
      <c r="AX152" s="13" t="s">
        <v>77</v>
      </c>
      <c r="AY152" s="252" t="s">
        <v>124</v>
      </c>
    </row>
    <row r="153" s="13" customFormat="1">
      <c r="A153" s="13"/>
      <c r="B153" s="242"/>
      <c r="C153" s="243"/>
      <c r="D153" s="244" t="s">
        <v>133</v>
      </c>
      <c r="E153" s="245" t="s">
        <v>1</v>
      </c>
      <c r="F153" s="246" t="s">
        <v>162</v>
      </c>
      <c r="G153" s="243"/>
      <c r="H153" s="245" t="s">
        <v>1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2" t="s">
        <v>133</v>
      </c>
      <c r="AU153" s="252" t="s">
        <v>87</v>
      </c>
      <c r="AV153" s="13" t="s">
        <v>85</v>
      </c>
      <c r="AW153" s="13" t="s">
        <v>30</v>
      </c>
      <c r="AX153" s="13" t="s">
        <v>77</v>
      </c>
      <c r="AY153" s="252" t="s">
        <v>124</v>
      </c>
    </row>
    <row r="154" s="14" customFormat="1">
      <c r="A154" s="14"/>
      <c r="B154" s="253"/>
      <c r="C154" s="254"/>
      <c r="D154" s="244" t="s">
        <v>133</v>
      </c>
      <c r="E154" s="255" t="s">
        <v>1</v>
      </c>
      <c r="F154" s="256" t="s">
        <v>163</v>
      </c>
      <c r="G154" s="254"/>
      <c r="H154" s="257">
        <v>13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3" t="s">
        <v>133</v>
      </c>
      <c r="AU154" s="263" t="s">
        <v>87</v>
      </c>
      <c r="AV154" s="14" t="s">
        <v>87</v>
      </c>
      <c r="AW154" s="14" t="s">
        <v>30</v>
      </c>
      <c r="AX154" s="14" t="s">
        <v>77</v>
      </c>
      <c r="AY154" s="263" t="s">
        <v>124</v>
      </c>
    </row>
    <row r="155" s="14" customFormat="1">
      <c r="A155" s="14"/>
      <c r="B155" s="253"/>
      <c r="C155" s="254"/>
      <c r="D155" s="244" t="s">
        <v>133</v>
      </c>
      <c r="E155" s="255" t="s">
        <v>1</v>
      </c>
      <c r="F155" s="256" t="s">
        <v>164</v>
      </c>
      <c r="G155" s="254"/>
      <c r="H155" s="257">
        <v>4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3" t="s">
        <v>133</v>
      </c>
      <c r="AU155" s="263" t="s">
        <v>87</v>
      </c>
      <c r="AV155" s="14" t="s">
        <v>87</v>
      </c>
      <c r="AW155" s="14" t="s">
        <v>30</v>
      </c>
      <c r="AX155" s="14" t="s">
        <v>77</v>
      </c>
      <c r="AY155" s="263" t="s">
        <v>124</v>
      </c>
    </row>
    <row r="156" s="15" customFormat="1">
      <c r="A156" s="15"/>
      <c r="B156" s="264"/>
      <c r="C156" s="265"/>
      <c r="D156" s="244" t="s">
        <v>133</v>
      </c>
      <c r="E156" s="266" t="s">
        <v>1</v>
      </c>
      <c r="F156" s="267" t="s">
        <v>142</v>
      </c>
      <c r="G156" s="265"/>
      <c r="H156" s="268">
        <v>17</v>
      </c>
      <c r="I156" s="269"/>
      <c r="J156" s="265"/>
      <c r="K156" s="265"/>
      <c r="L156" s="270"/>
      <c r="M156" s="271"/>
      <c r="N156" s="272"/>
      <c r="O156" s="272"/>
      <c r="P156" s="272"/>
      <c r="Q156" s="272"/>
      <c r="R156" s="272"/>
      <c r="S156" s="272"/>
      <c r="T156" s="27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4" t="s">
        <v>133</v>
      </c>
      <c r="AU156" s="274" t="s">
        <v>87</v>
      </c>
      <c r="AV156" s="15" t="s">
        <v>131</v>
      </c>
      <c r="AW156" s="15" t="s">
        <v>30</v>
      </c>
      <c r="AX156" s="15" t="s">
        <v>85</v>
      </c>
      <c r="AY156" s="274" t="s">
        <v>124</v>
      </c>
    </row>
    <row r="157" s="2" customFormat="1">
      <c r="A157" s="40"/>
      <c r="B157" s="41"/>
      <c r="C157" s="230" t="s">
        <v>131</v>
      </c>
      <c r="D157" s="230" t="s">
        <v>127</v>
      </c>
      <c r="E157" s="231" t="s">
        <v>165</v>
      </c>
      <c r="F157" s="232" t="s">
        <v>166</v>
      </c>
      <c r="G157" s="233" t="s">
        <v>167</v>
      </c>
      <c r="H157" s="234">
        <v>1283</v>
      </c>
      <c r="I157" s="235"/>
      <c r="J157" s="236">
        <f>ROUND(I157*H157,2)</f>
        <v>0</v>
      </c>
      <c r="K157" s="232" t="s">
        <v>1</v>
      </c>
      <c r="L157" s="43"/>
      <c r="M157" s="237" t="s">
        <v>1</v>
      </c>
      <c r="N157" s="238" t="s">
        <v>42</v>
      </c>
      <c r="O157" s="93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41" t="s">
        <v>131</v>
      </c>
      <c r="AT157" s="241" t="s">
        <v>127</v>
      </c>
      <c r="AU157" s="241" t="s">
        <v>87</v>
      </c>
      <c r="AY157" s="17" t="s">
        <v>124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7" t="s">
        <v>85</v>
      </c>
      <c r="BK157" s="141">
        <f>ROUND(I157*H157,2)</f>
        <v>0</v>
      </c>
      <c r="BL157" s="17" t="s">
        <v>131</v>
      </c>
      <c r="BM157" s="241" t="s">
        <v>168</v>
      </c>
    </row>
    <row r="158" s="13" customFormat="1">
      <c r="A158" s="13"/>
      <c r="B158" s="242"/>
      <c r="C158" s="243"/>
      <c r="D158" s="244" t="s">
        <v>133</v>
      </c>
      <c r="E158" s="245" t="s">
        <v>1</v>
      </c>
      <c r="F158" s="246" t="s">
        <v>169</v>
      </c>
      <c r="G158" s="243"/>
      <c r="H158" s="245" t="s">
        <v>1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2" t="s">
        <v>133</v>
      </c>
      <c r="AU158" s="252" t="s">
        <v>87</v>
      </c>
      <c r="AV158" s="13" t="s">
        <v>85</v>
      </c>
      <c r="AW158" s="13" t="s">
        <v>30</v>
      </c>
      <c r="AX158" s="13" t="s">
        <v>77</v>
      </c>
      <c r="AY158" s="252" t="s">
        <v>124</v>
      </c>
    </row>
    <row r="159" s="13" customFormat="1">
      <c r="A159" s="13"/>
      <c r="B159" s="242"/>
      <c r="C159" s="243"/>
      <c r="D159" s="244" t="s">
        <v>133</v>
      </c>
      <c r="E159" s="245" t="s">
        <v>1</v>
      </c>
      <c r="F159" s="246" t="s">
        <v>135</v>
      </c>
      <c r="G159" s="243"/>
      <c r="H159" s="245" t="s">
        <v>1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2" t="s">
        <v>133</v>
      </c>
      <c r="AU159" s="252" t="s">
        <v>87</v>
      </c>
      <c r="AV159" s="13" t="s">
        <v>85</v>
      </c>
      <c r="AW159" s="13" t="s">
        <v>30</v>
      </c>
      <c r="AX159" s="13" t="s">
        <v>77</v>
      </c>
      <c r="AY159" s="252" t="s">
        <v>124</v>
      </c>
    </row>
    <row r="160" s="13" customFormat="1">
      <c r="A160" s="13"/>
      <c r="B160" s="242"/>
      <c r="C160" s="243"/>
      <c r="D160" s="244" t="s">
        <v>133</v>
      </c>
      <c r="E160" s="245" t="s">
        <v>1</v>
      </c>
      <c r="F160" s="246" t="s">
        <v>170</v>
      </c>
      <c r="G160" s="243"/>
      <c r="H160" s="245" t="s">
        <v>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133</v>
      </c>
      <c r="AU160" s="252" t="s">
        <v>87</v>
      </c>
      <c r="AV160" s="13" t="s">
        <v>85</v>
      </c>
      <c r="AW160" s="13" t="s">
        <v>30</v>
      </c>
      <c r="AX160" s="13" t="s">
        <v>77</v>
      </c>
      <c r="AY160" s="252" t="s">
        <v>124</v>
      </c>
    </row>
    <row r="161" s="13" customFormat="1">
      <c r="A161" s="13"/>
      <c r="B161" s="242"/>
      <c r="C161" s="243"/>
      <c r="D161" s="244" t="s">
        <v>133</v>
      </c>
      <c r="E161" s="245" t="s">
        <v>1</v>
      </c>
      <c r="F161" s="246" t="s">
        <v>171</v>
      </c>
      <c r="G161" s="243"/>
      <c r="H161" s="245" t="s">
        <v>1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2" t="s">
        <v>133</v>
      </c>
      <c r="AU161" s="252" t="s">
        <v>87</v>
      </c>
      <c r="AV161" s="13" t="s">
        <v>85</v>
      </c>
      <c r="AW161" s="13" t="s">
        <v>30</v>
      </c>
      <c r="AX161" s="13" t="s">
        <v>77</v>
      </c>
      <c r="AY161" s="252" t="s">
        <v>124</v>
      </c>
    </row>
    <row r="162" s="13" customFormat="1">
      <c r="A162" s="13"/>
      <c r="B162" s="242"/>
      <c r="C162" s="243"/>
      <c r="D162" s="244" t="s">
        <v>133</v>
      </c>
      <c r="E162" s="245" t="s">
        <v>1</v>
      </c>
      <c r="F162" s="246" t="s">
        <v>172</v>
      </c>
      <c r="G162" s="243"/>
      <c r="H162" s="245" t="s">
        <v>1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133</v>
      </c>
      <c r="AU162" s="252" t="s">
        <v>87</v>
      </c>
      <c r="AV162" s="13" t="s">
        <v>85</v>
      </c>
      <c r="AW162" s="13" t="s">
        <v>30</v>
      </c>
      <c r="AX162" s="13" t="s">
        <v>77</v>
      </c>
      <c r="AY162" s="252" t="s">
        <v>124</v>
      </c>
    </row>
    <row r="163" s="13" customFormat="1">
      <c r="A163" s="13"/>
      <c r="B163" s="242"/>
      <c r="C163" s="243"/>
      <c r="D163" s="244" t="s">
        <v>133</v>
      </c>
      <c r="E163" s="245" t="s">
        <v>1</v>
      </c>
      <c r="F163" s="246" t="s">
        <v>173</v>
      </c>
      <c r="G163" s="243"/>
      <c r="H163" s="245" t="s">
        <v>1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2" t="s">
        <v>133</v>
      </c>
      <c r="AU163" s="252" t="s">
        <v>87</v>
      </c>
      <c r="AV163" s="13" t="s">
        <v>85</v>
      </c>
      <c r="AW163" s="13" t="s">
        <v>30</v>
      </c>
      <c r="AX163" s="13" t="s">
        <v>77</v>
      </c>
      <c r="AY163" s="252" t="s">
        <v>124</v>
      </c>
    </row>
    <row r="164" s="13" customFormat="1">
      <c r="A164" s="13"/>
      <c r="B164" s="242"/>
      <c r="C164" s="243"/>
      <c r="D164" s="244" t="s">
        <v>133</v>
      </c>
      <c r="E164" s="245" t="s">
        <v>1</v>
      </c>
      <c r="F164" s="246" t="s">
        <v>174</v>
      </c>
      <c r="G164" s="243"/>
      <c r="H164" s="245" t="s">
        <v>1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2" t="s">
        <v>133</v>
      </c>
      <c r="AU164" s="252" t="s">
        <v>87</v>
      </c>
      <c r="AV164" s="13" t="s">
        <v>85</v>
      </c>
      <c r="AW164" s="13" t="s">
        <v>30</v>
      </c>
      <c r="AX164" s="13" t="s">
        <v>77</v>
      </c>
      <c r="AY164" s="252" t="s">
        <v>124</v>
      </c>
    </row>
    <row r="165" s="13" customFormat="1">
      <c r="A165" s="13"/>
      <c r="B165" s="242"/>
      <c r="C165" s="243"/>
      <c r="D165" s="244" t="s">
        <v>133</v>
      </c>
      <c r="E165" s="245" t="s">
        <v>1</v>
      </c>
      <c r="F165" s="246" t="s">
        <v>175</v>
      </c>
      <c r="G165" s="243"/>
      <c r="H165" s="245" t="s">
        <v>1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2" t="s">
        <v>133</v>
      </c>
      <c r="AU165" s="252" t="s">
        <v>87</v>
      </c>
      <c r="AV165" s="13" t="s">
        <v>85</v>
      </c>
      <c r="AW165" s="13" t="s">
        <v>30</v>
      </c>
      <c r="AX165" s="13" t="s">
        <v>77</v>
      </c>
      <c r="AY165" s="252" t="s">
        <v>124</v>
      </c>
    </row>
    <row r="166" s="13" customFormat="1">
      <c r="A166" s="13"/>
      <c r="B166" s="242"/>
      <c r="C166" s="243"/>
      <c r="D166" s="244" t="s">
        <v>133</v>
      </c>
      <c r="E166" s="245" t="s">
        <v>1</v>
      </c>
      <c r="F166" s="246" t="s">
        <v>176</v>
      </c>
      <c r="G166" s="243"/>
      <c r="H166" s="245" t="s">
        <v>1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2" t="s">
        <v>133</v>
      </c>
      <c r="AU166" s="252" t="s">
        <v>87</v>
      </c>
      <c r="AV166" s="13" t="s">
        <v>85</v>
      </c>
      <c r="AW166" s="13" t="s">
        <v>30</v>
      </c>
      <c r="AX166" s="13" t="s">
        <v>77</v>
      </c>
      <c r="AY166" s="252" t="s">
        <v>124</v>
      </c>
    </row>
    <row r="167" s="13" customFormat="1">
      <c r="A167" s="13"/>
      <c r="B167" s="242"/>
      <c r="C167" s="243"/>
      <c r="D167" s="244" t="s">
        <v>133</v>
      </c>
      <c r="E167" s="245" t="s">
        <v>1</v>
      </c>
      <c r="F167" s="246" t="s">
        <v>177</v>
      </c>
      <c r="G167" s="243"/>
      <c r="H167" s="245" t="s">
        <v>1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2" t="s">
        <v>133</v>
      </c>
      <c r="AU167" s="252" t="s">
        <v>87</v>
      </c>
      <c r="AV167" s="13" t="s">
        <v>85</v>
      </c>
      <c r="AW167" s="13" t="s">
        <v>30</v>
      </c>
      <c r="AX167" s="13" t="s">
        <v>77</v>
      </c>
      <c r="AY167" s="252" t="s">
        <v>124</v>
      </c>
    </row>
    <row r="168" s="14" customFormat="1">
      <c r="A168" s="14"/>
      <c r="B168" s="253"/>
      <c r="C168" s="254"/>
      <c r="D168" s="244" t="s">
        <v>133</v>
      </c>
      <c r="E168" s="255" t="s">
        <v>1</v>
      </c>
      <c r="F168" s="256" t="s">
        <v>178</v>
      </c>
      <c r="G168" s="254"/>
      <c r="H168" s="257">
        <v>1283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3" t="s">
        <v>133</v>
      </c>
      <c r="AU168" s="263" t="s">
        <v>87</v>
      </c>
      <c r="AV168" s="14" t="s">
        <v>87</v>
      </c>
      <c r="AW168" s="14" t="s">
        <v>30</v>
      </c>
      <c r="AX168" s="14" t="s">
        <v>77</v>
      </c>
      <c r="AY168" s="263" t="s">
        <v>124</v>
      </c>
    </row>
    <row r="169" s="15" customFormat="1">
      <c r="A169" s="15"/>
      <c r="B169" s="264"/>
      <c r="C169" s="265"/>
      <c r="D169" s="244" t="s">
        <v>133</v>
      </c>
      <c r="E169" s="266" t="s">
        <v>1</v>
      </c>
      <c r="F169" s="267" t="s">
        <v>142</v>
      </c>
      <c r="G169" s="265"/>
      <c r="H169" s="268">
        <v>1283</v>
      </c>
      <c r="I169" s="269"/>
      <c r="J169" s="265"/>
      <c r="K169" s="265"/>
      <c r="L169" s="270"/>
      <c r="M169" s="271"/>
      <c r="N169" s="272"/>
      <c r="O169" s="272"/>
      <c r="P169" s="272"/>
      <c r="Q169" s="272"/>
      <c r="R169" s="272"/>
      <c r="S169" s="272"/>
      <c r="T169" s="27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4" t="s">
        <v>133</v>
      </c>
      <c r="AU169" s="274" t="s">
        <v>87</v>
      </c>
      <c r="AV169" s="15" t="s">
        <v>131</v>
      </c>
      <c r="AW169" s="15" t="s">
        <v>30</v>
      </c>
      <c r="AX169" s="15" t="s">
        <v>85</v>
      </c>
      <c r="AY169" s="274" t="s">
        <v>124</v>
      </c>
    </row>
    <row r="170" s="12" customFormat="1" ht="22.8" customHeight="1">
      <c r="A170" s="12"/>
      <c r="B170" s="214"/>
      <c r="C170" s="215"/>
      <c r="D170" s="216" t="s">
        <v>76</v>
      </c>
      <c r="E170" s="228" t="s">
        <v>179</v>
      </c>
      <c r="F170" s="228" t="s">
        <v>180</v>
      </c>
      <c r="G170" s="215"/>
      <c r="H170" s="215"/>
      <c r="I170" s="218"/>
      <c r="J170" s="229">
        <f>BK170</f>
        <v>0</v>
      </c>
      <c r="K170" s="215"/>
      <c r="L170" s="220"/>
      <c r="M170" s="221"/>
      <c r="N170" s="222"/>
      <c r="O170" s="222"/>
      <c r="P170" s="223">
        <f>SUM(P171:P217)</f>
        <v>0</v>
      </c>
      <c r="Q170" s="222"/>
      <c r="R170" s="223">
        <f>SUM(R171:R217)</f>
        <v>0</v>
      </c>
      <c r="S170" s="222"/>
      <c r="T170" s="224">
        <f>SUM(T171:T217)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5" t="s">
        <v>85</v>
      </c>
      <c r="AT170" s="226" t="s">
        <v>76</v>
      </c>
      <c r="AU170" s="226" t="s">
        <v>85</v>
      </c>
      <c r="AY170" s="225" t="s">
        <v>124</v>
      </c>
      <c r="BK170" s="227">
        <f>SUM(BK171:BK217)</f>
        <v>0</v>
      </c>
    </row>
    <row r="171" s="2" customFormat="1">
      <c r="A171" s="40"/>
      <c r="B171" s="41"/>
      <c r="C171" s="230" t="s">
        <v>181</v>
      </c>
      <c r="D171" s="230" t="s">
        <v>127</v>
      </c>
      <c r="E171" s="231" t="s">
        <v>182</v>
      </c>
      <c r="F171" s="232" t="s">
        <v>183</v>
      </c>
      <c r="G171" s="233" t="s">
        <v>130</v>
      </c>
      <c r="H171" s="234">
        <v>364</v>
      </c>
      <c r="I171" s="235"/>
      <c r="J171" s="236">
        <f>ROUND(I171*H171,2)</f>
        <v>0</v>
      </c>
      <c r="K171" s="232" t="s">
        <v>1</v>
      </c>
      <c r="L171" s="43"/>
      <c r="M171" s="237" t="s">
        <v>1</v>
      </c>
      <c r="N171" s="238" t="s">
        <v>42</v>
      </c>
      <c r="O171" s="93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41" t="s">
        <v>131</v>
      </c>
      <c r="AT171" s="241" t="s">
        <v>127</v>
      </c>
      <c r="AU171" s="241" t="s">
        <v>87</v>
      </c>
      <c r="AY171" s="17" t="s">
        <v>124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7" t="s">
        <v>85</v>
      </c>
      <c r="BK171" s="141">
        <f>ROUND(I171*H171,2)</f>
        <v>0</v>
      </c>
      <c r="BL171" s="17" t="s">
        <v>131</v>
      </c>
      <c r="BM171" s="241" t="s">
        <v>184</v>
      </c>
    </row>
    <row r="172" s="13" customFormat="1">
      <c r="A172" s="13"/>
      <c r="B172" s="242"/>
      <c r="C172" s="243"/>
      <c r="D172" s="244" t="s">
        <v>133</v>
      </c>
      <c r="E172" s="245" t="s">
        <v>1</v>
      </c>
      <c r="F172" s="246" t="s">
        <v>134</v>
      </c>
      <c r="G172" s="243"/>
      <c r="H172" s="245" t="s">
        <v>1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2" t="s">
        <v>133</v>
      </c>
      <c r="AU172" s="252" t="s">
        <v>87</v>
      </c>
      <c r="AV172" s="13" t="s">
        <v>85</v>
      </c>
      <c r="AW172" s="13" t="s">
        <v>30</v>
      </c>
      <c r="AX172" s="13" t="s">
        <v>77</v>
      </c>
      <c r="AY172" s="252" t="s">
        <v>124</v>
      </c>
    </row>
    <row r="173" s="13" customFormat="1">
      <c r="A173" s="13"/>
      <c r="B173" s="242"/>
      <c r="C173" s="243"/>
      <c r="D173" s="244" t="s">
        <v>133</v>
      </c>
      <c r="E173" s="245" t="s">
        <v>1</v>
      </c>
      <c r="F173" s="246" t="s">
        <v>135</v>
      </c>
      <c r="G173" s="243"/>
      <c r="H173" s="245" t="s">
        <v>1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2" t="s">
        <v>133</v>
      </c>
      <c r="AU173" s="252" t="s">
        <v>87</v>
      </c>
      <c r="AV173" s="13" t="s">
        <v>85</v>
      </c>
      <c r="AW173" s="13" t="s">
        <v>30</v>
      </c>
      <c r="AX173" s="13" t="s">
        <v>77</v>
      </c>
      <c r="AY173" s="252" t="s">
        <v>124</v>
      </c>
    </row>
    <row r="174" s="13" customFormat="1">
      <c r="A174" s="13"/>
      <c r="B174" s="242"/>
      <c r="C174" s="243"/>
      <c r="D174" s="244" t="s">
        <v>133</v>
      </c>
      <c r="E174" s="245" t="s">
        <v>1</v>
      </c>
      <c r="F174" s="246" t="s">
        <v>136</v>
      </c>
      <c r="G174" s="243"/>
      <c r="H174" s="245" t="s">
        <v>1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2" t="s">
        <v>133</v>
      </c>
      <c r="AU174" s="252" t="s">
        <v>87</v>
      </c>
      <c r="AV174" s="13" t="s">
        <v>85</v>
      </c>
      <c r="AW174" s="13" t="s">
        <v>30</v>
      </c>
      <c r="AX174" s="13" t="s">
        <v>77</v>
      </c>
      <c r="AY174" s="252" t="s">
        <v>124</v>
      </c>
    </row>
    <row r="175" s="13" customFormat="1">
      <c r="A175" s="13"/>
      <c r="B175" s="242"/>
      <c r="C175" s="243"/>
      <c r="D175" s="244" t="s">
        <v>133</v>
      </c>
      <c r="E175" s="245" t="s">
        <v>1</v>
      </c>
      <c r="F175" s="246" t="s">
        <v>137</v>
      </c>
      <c r="G175" s="243"/>
      <c r="H175" s="245" t="s">
        <v>1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2" t="s">
        <v>133</v>
      </c>
      <c r="AU175" s="252" t="s">
        <v>87</v>
      </c>
      <c r="AV175" s="13" t="s">
        <v>85</v>
      </c>
      <c r="AW175" s="13" t="s">
        <v>30</v>
      </c>
      <c r="AX175" s="13" t="s">
        <v>77</v>
      </c>
      <c r="AY175" s="252" t="s">
        <v>124</v>
      </c>
    </row>
    <row r="176" s="13" customFormat="1">
      <c r="A176" s="13"/>
      <c r="B176" s="242"/>
      <c r="C176" s="243"/>
      <c r="D176" s="244" t="s">
        <v>133</v>
      </c>
      <c r="E176" s="245" t="s">
        <v>1</v>
      </c>
      <c r="F176" s="246" t="s">
        <v>138</v>
      </c>
      <c r="G176" s="243"/>
      <c r="H176" s="245" t="s">
        <v>1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2" t="s">
        <v>133</v>
      </c>
      <c r="AU176" s="252" t="s">
        <v>87</v>
      </c>
      <c r="AV176" s="13" t="s">
        <v>85</v>
      </c>
      <c r="AW176" s="13" t="s">
        <v>30</v>
      </c>
      <c r="AX176" s="13" t="s">
        <v>77</v>
      </c>
      <c r="AY176" s="252" t="s">
        <v>124</v>
      </c>
    </row>
    <row r="177" s="13" customFormat="1">
      <c r="A177" s="13"/>
      <c r="B177" s="242"/>
      <c r="C177" s="243"/>
      <c r="D177" s="244" t="s">
        <v>133</v>
      </c>
      <c r="E177" s="245" t="s">
        <v>1</v>
      </c>
      <c r="F177" s="246" t="s">
        <v>139</v>
      </c>
      <c r="G177" s="243"/>
      <c r="H177" s="245" t="s">
        <v>1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2" t="s">
        <v>133</v>
      </c>
      <c r="AU177" s="252" t="s">
        <v>87</v>
      </c>
      <c r="AV177" s="13" t="s">
        <v>85</v>
      </c>
      <c r="AW177" s="13" t="s">
        <v>30</v>
      </c>
      <c r="AX177" s="13" t="s">
        <v>77</v>
      </c>
      <c r="AY177" s="252" t="s">
        <v>124</v>
      </c>
    </row>
    <row r="178" s="13" customFormat="1">
      <c r="A178" s="13"/>
      <c r="B178" s="242"/>
      <c r="C178" s="243"/>
      <c r="D178" s="244" t="s">
        <v>133</v>
      </c>
      <c r="E178" s="245" t="s">
        <v>1</v>
      </c>
      <c r="F178" s="246" t="s">
        <v>140</v>
      </c>
      <c r="G178" s="243"/>
      <c r="H178" s="245" t="s">
        <v>1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2" t="s">
        <v>133</v>
      </c>
      <c r="AU178" s="252" t="s">
        <v>87</v>
      </c>
      <c r="AV178" s="13" t="s">
        <v>85</v>
      </c>
      <c r="AW178" s="13" t="s">
        <v>30</v>
      </c>
      <c r="AX178" s="13" t="s">
        <v>77</v>
      </c>
      <c r="AY178" s="252" t="s">
        <v>124</v>
      </c>
    </row>
    <row r="179" s="14" customFormat="1">
      <c r="A179" s="14"/>
      <c r="B179" s="253"/>
      <c r="C179" s="254"/>
      <c r="D179" s="244" t="s">
        <v>133</v>
      </c>
      <c r="E179" s="255" t="s">
        <v>1</v>
      </c>
      <c r="F179" s="256" t="s">
        <v>141</v>
      </c>
      <c r="G179" s="254"/>
      <c r="H179" s="257">
        <v>364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3" t="s">
        <v>133</v>
      </c>
      <c r="AU179" s="263" t="s">
        <v>87</v>
      </c>
      <c r="AV179" s="14" t="s">
        <v>87</v>
      </c>
      <c r="AW179" s="14" t="s">
        <v>30</v>
      </c>
      <c r="AX179" s="14" t="s">
        <v>77</v>
      </c>
      <c r="AY179" s="263" t="s">
        <v>124</v>
      </c>
    </row>
    <row r="180" s="15" customFormat="1">
      <c r="A180" s="15"/>
      <c r="B180" s="264"/>
      <c r="C180" s="265"/>
      <c r="D180" s="244" t="s">
        <v>133</v>
      </c>
      <c r="E180" s="266" t="s">
        <v>1</v>
      </c>
      <c r="F180" s="267" t="s">
        <v>142</v>
      </c>
      <c r="G180" s="265"/>
      <c r="H180" s="268">
        <v>364</v>
      </c>
      <c r="I180" s="269"/>
      <c r="J180" s="265"/>
      <c r="K180" s="265"/>
      <c r="L180" s="270"/>
      <c r="M180" s="271"/>
      <c r="N180" s="272"/>
      <c r="O180" s="272"/>
      <c r="P180" s="272"/>
      <c r="Q180" s="272"/>
      <c r="R180" s="272"/>
      <c r="S180" s="272"/>
      <c r="T180" s="27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4" t="s">
        <v>133</v>
      </c>
      <c r="AU180" s="274" t="s">
        <v>87</v>
      </c>
      <c r="AV180" s="15" t="s">
        <v>131</v>
      </c>
      <c r="AW180" s="15" t="s">
        <v>30</v>
      </c>
      <c r="AX180" s="15" t="s">
        <v>85</v>
      </c>
      <c r="AY180" s="274" t="s">
        <v>124</v>
      </c>
    </row>
    <row r="181" s="2" customFormat="1">
      <c r="A181" s="40"/>
      <c r="B181" s="41"/>
      <c r="C181" s="230" t="s">
        <v>125</v>
      </c>
      <c r="D181" s="230" t="s">
        <v>127</v>
      </c>
      <c r="E181" s="231" t="s">
        <v>185</v>
      </c>
      <c r="F181" s="232" t="s">
        <v>186</v>
      </c>
      <c r="G181" s="233" t="s">
        <v>130</v>
      </c>
      <c r="H181" s="234">
        <v>58</v>
      </c>
      <c r="I181" s="235"/>
      <c r="J181" s="236">
        <f>ROUND(I181*H181,2)</f>
        <v>0</v>
      </c>
      <c r="K181" s="232" t="s">
        <v>1</v>
      </c>
      <c r="L181" s="43"/>
      <c r="M181" s="237" t="s">
        <v>1</v>
      </c>
      <c r="N181" s="238" t="s">
        <v>42</v>
      </c>
      <c r="O181" s="93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41" t="s">
        <v>131</v>
      </c>
      <c r="AT181" s="241" t="s">
        <v>127</v>
      </c>
      <c r="AU181" s="241" t="s">
        <v>87</v>
      </c>
      <c r="AY181" s="17" t="s">
        <v>124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7" t="s">
        <v>85</v>
      </c>
      <c r="BK181" s="141">
        <f>ROUND(I181*H181,2)</f>
        <v>0</v>
      </c>
      <c r="BL181" s="17" t="s">
        <v>131</v>
      </c>
      <c r="BM181" s="241" t="s">
        <v>187</v>
      </c>
    </row>
    <row r="182" s="13" customFormat="1">
      <c r="A182" s="13"/>
      <c r="B182" s="242"/>
      <c r="C182" s="243"/>
      <c r="D182" s="244" t="s">
        <v>133</v>
      </c>
      <c r="E182" s="245" t="s">
        <v>1</v>
      </c>
      <c r="F182" s="246" t="s">
        <v>135</v>
      </c>
      <c r="G182" s="243"/>
      <c r="H182" s="245" t="s">
        <v>1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2" t="s">
        <v>133</v>
      </c>
      <c r="AU182" s="252" t="s">
        <v>87</v>
      </c>
      <c r="AV182" s="13" t="s">
        <v>85</v>
      </c>
      <c r="AW182" s="13" t="s">
        <v>30</v>
      </c>
      <c r="AX182" s="13" t="s">
        <v>77</v>
      </c>
      <c r="AY182" s="252" t="s">
        <v>124</v>
      </c>
    </row>
    <row r="183" s="13" customFormat="1">
      <c r="A183" s="13"/>
      <c r="B183" s="242"/>
      <c r="C183" s="243"/>
      <c r="D183" s="244" t="s">
        <v>133</v>
      </c>
      <c r="E183" s="245" t="s">
        <v>1</v>
      </c>
      <c r="F183" s="246" t="s">
        <v>137</v>
      </c>
      <c r="G183" s="243"/>
      <c r="H183" s="245" t="s">
        <v>1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2" t="s">
        <v>133</v>
      </c>
      <c r="AU183" s="252" t="s">
        <v>87</v>
      </c>
      <c r="AV183" s="13" t="s">
        <v>85</v>
      </c>
      <c r="AW183" s="13" t="s">
        <v>30</v>
      </c>
      <c r="AX183" s="13" t="s">
        <v>77</v>
      </c>
      <c r="AY183" s="252" t="s">
        <v>124</v>
      </c>
    </row>
    <row r="184" s="13" customFormat="1">
      <c r="A184" s="13"/>
      <c r="B184" s="242"/>
      <c r="C184" s="243"/>
      <c r="D184" s="244" t="s">
        <v>133</v>
      </c>
      <c r="E184" s="245" t="s">
        <v>1</v>
      </c>
      <c r="F184" s="246" t="s">
        <v>146</v>
      </c>
      <c r="G184" s="243"/>
      <c r="H184" s="245" t="s">
        <v>1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2" t="s">
        <v>133</v>
      </c>
      <c r="AU184" s="252" t="s">
        <v>87</v>
      </c>
      <c r="AV184" s="13" t="s">
        <v>85</v>
      </c>
      <c r="AW184" s="13" t="s">
        <v>30</v>
      </c>
      <c r="AX184" s="13" t="s">
        <v>77</v>
      </c>
      <c r="AY184" s="252" t="s">
        <v>124</v>
      </c>
    </row>
    <row r="185" s="13" customFormat="1">
      <c r="A185" s="13"/>
      <c r="B185" s="242"/>
      <c r="C185" s="243"/>
      <c r="D185" s="244" t="s">
        <v>133</v>
      </c>
      <c r="E185" s="245" t="s">
        <v>1</v>
      </c>
      <c r="F185" s="246" t="s">
        <v>139</v>
      </c>
      <c r="G185" s="243"/>
      <c r="H185" s="245" t="s">
        <v>1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2" t="s">
        <v>133</v>
      </c>
      <c r="AU185" s="252" t="s">
        <v>87</v>
      </c>
      <c r="AV185" s="13" t="s">
        <v>85</v>
      </c>
      <c r="AW185" s="13" t="s">
        <v>30</v>
      </c>
      <c r="AX185" s="13" t="s">
        <v>77</v>
      </c>
      <c r="AY185" s="252" t="s">
        <v>124</v>
      </c>
    </row>
    <row r="186" s="13" customFormat="1">
      <c r="A186" s="13"/>
      <c r="B186" s="242"/>
      <c r="C186" s="243"/>
      <c r="D186" s="244" t="s">
        <v>133</v>
      </c>
      <c r="E186" s="245" t="s">
        <v>1</v>
      </c>
      <c r="F186" s="246" t="s">
        <v>140</v>
      </c>
      <c r="G186" s="243"/>
      <c r="H186" s="245" t="s">
        <v>1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2" t="s">
        <v>133</v>
      </c>
      <c r="AU186" s="252" t="s">
        <v>87</v>
      </c>
      <c r="AV186" s="13" t="s">
        <v>85</v>
      </c>
      <c r="AW186" s="13" t="s">
        <v>30</v>
      </c>
      <c r="AX186" s="13" t="s">
        <v>77</v>
      </c>
      <c r="AY186" s="252" t="s">
        <v>124</v>
      </c>
    </row>
    <row r="187" s="13" customFormat="1">
      <c r="A187" s="13"/>
      <c r="B187" s="242"/>
      <c r="C187" s="243"/>
      <c r="D187" s="244" t="s">
        <v>133</v>
      </c>
      <c r="E187" s="245" t="s">
        <v>1</v>
      </c>
      <c r="F187" s="246" t="s">
        <v>147</v>
      </c>
      <c r="G187" s="243"/>
      <c r="H187" s="245" t="s">
        <v>1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2" t="s">
        <v>133</v>
      </c>
      <c r="AU187" s="252" t="s">
        <v>87</v>
      </c>
      <c r="AV187" s="13" t="s">
        <v>85</v>
      </c>
      <c r="AW187" s="13" t="s">
        <v>30</v>
      </c>
      <c r="AX187" s="13" t="s">
        <v>77</v>
      </c>
      <c r="AY187" s="252" t="s">
        <v>124</v>
      </c>
    </row>
    <row r="188" s="14" customFormat="1">
      <c r="A188" s="14"/>
      <c r="B188" s="253"/>
      <c r="C188" s="254"/>
      <c r="D188" s="244" t="s">
        <v>133</v>
      </c>
      <c r="E188" s="255" t="s">
        <v>1</v>
      </c>
      <c r="F188" s="256" t="s">
        <v>148</v>
      </c>
      <c r="G188" s="254"/>
      <c r="H188" s="257">
        <v>58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3" t="s">
        <v>133</v>
      </c>
      <c r="AU188" s="263" t="s">
        <v>87</v>
      </c>
      <c r="AV188" s="14" t="s">
        <v>87</v>
      </c>
      <c r="AW188" s="14" t="s">
        <v>30</v>
      </c>
      <c r="AX188" s="14" t="s">
        <v>77</v>
      </c>
      <c r="AY188" s="263" t="s">
        <v>124</v>
      </c>
    </row>
    <row r="189" s="15" customFormat="1">
      <c r="A189" s="15"/>
      <c r="B189" s="264"/>
      <c r="C189" s="265"/>
      <c r="D189" s="244" t="s">
        <v>133</v>
      </c>
      <c r="E189" s="266" t="s">
        <v>1</v>
      </c>
      <c r="F189" s="267" t="s">
        <v>142</v>
      </c>
      <c r="G189" s="265"/>
      <c r="H189" s="268">
        <v>58</v>
      </c>
      <c r="I189" s="269"/>
      <c r="J189" s="265"/>
      <c r="K189" s="265"/>
      <c r="L189" s="270"/>
      <c r="M189" s="271"/>
      <c r="N189" s="272"/>
      <c r="O189" s="272"/>
      <c r="P189" s="272"/>
      <c r="Q189" s="272"/>
      <c r="R189" s="272"/>
      <c r="S189" s="272"/>
      <c r="T189" s="27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4" t="s">
        <v>133</v>
      </c>
      <c r="AU189" s="274" t="s">
        <v>87</v>
      </c>
      <c r="AV189" s="15" t="s">
        <v>131</v>
      </c>
      <c r="AW189" s="15" t="s">
        <v>30</v>
      </c>
      <c r="AX189" s="15" t="s">
        <v>85</v>
      </c>
      <c r="AY189" s="274" t="s">
        <v>124</v>
      </c>
    </row>
    <row r="190" s="2" customFormat="1">
      <c r="A190" s="40"/>
      <c r="B190" s="41"/>
      <c r="C190" s="230" t="s">
        <v>188</v>
      </c>
      <c r="D190" s="230" t="s">
        <v>127</v>
      </c>
      <c r="E190" s="231" t="s">
        <v>189</v>
      </c>
      <c r="F190" s="232" t="s">
        <v>190</v>
      </c>
      <c r="G190" s="233" t="s">
        <v>152</v>
      </c>
      <c r="H190" s="234">
        <v>17</v>
      </c>
      <c r="I190" s="235"/>
      <c r="J190" s="236">
        <f>ROUND(I190*H190,2)</f>
        <v>0</v>
      </c>
      <c r="K190" s="232" t="s">
        <v>1</v>
      </c>
      <c r="L190" s="43"/>
      <c r="M190" s="237" t="s">
        <v>1</v>
      </c>
      <c r="N190" s="238" t="s">
        <v>42</v>
      </c>
      <c r="O190" s="93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41" t="s">
        <v>131</v>
      </c>
      <c r="AT190" s="241" t="s">
        <v>127</v>
      </c>
      <c r="AU190" s="241" t="s">
        <v>87</v>
      </c>
      <c r="AY190" s="17" t="s">
        <v>124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7" t="s">
        <v>85</v>
      </c>
      <c r="BK190" s="141">
        <f>ROUND(I190*H190,2)</f>
        <v>0</v>
      </c>
      <c r="BL190" s="17" t="s">
        <v>131</v>
      </c>
      <c r="BM190" s="241" t="s">
        <v>191</v>
      </c>
    </row>
    <row r="191" s="13" customFormat="1">
      <c r="A191" s="13"/>
      <c r="B191" s="242"/>
      <c r="C191" s="243"/>
      <c r="D191" s="244" t="s">
        <v>133</v>
      </c>
      <c r="E191" s="245" t="s">
        <v>1</v>
      </c>
      <c r="F191" s="246" t="s">
        <v>134</v>
      </c>
      <c r="G191" s="243"/>
      <c r="H191" s="245" t="s">
        <v>1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2" t="s">
        <v>133</v>
      </c>
      <c r="AU191" s="252" t="s">
        <v>87</v>
      </c>
      <c r="AV191" s="13" t="s">
        <v>85</v>
      </c>
      <c r="AW191" s="13" t="s">
        <v>30</v>
      </c>
      <c r="AX191" s="13" t="s">
        <v>77</v>
      </c>
      <c r="AY191" s="252" t="s">
        <v>124</v>
      </c>
    </row>
    <row r="192" s="13" customFormat="1">
      <c r="A192" s="13"/>
      <c r="B192" s="242"/>
      <c r="C192" s="243"/>
      <c r="D192" s="244" t="s">
        <v>133</v>
      </c>
      <c r="E192" s="245" t="s">
        <v>1</v>
      </c>
      <c r="F192" s="246" t="s">
        <v>135</v>
      </c>
      <c r="G192" s="243"/>
      <c r="H192" s="245" t="s">
        <v>1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2" t="s">
        <v>133</v>
      </c>
      <c r="AU192" s="252" t="s">
        <v>87</v>
      </c>
      <c r="AV192" s="13" t="s">
        <v>85</v>
      </c>
      <c r="AW192" s="13" t="s">
        <v>30</v>
      </c>
      <c r="AX192" s="13" t="s">
        <v>77</v>
      </c>
      <c r="AY192" s="252" t="s">
        <v>124</v>
      </c>
    </row>
    <row r="193" s="13" customFormat="1">
      <c r="A193" s="13"/>
      <c r="B193" s="242"/>
      <c r="C193" s="243"/>
      <c r="D193" s="244" t="s">
        <v>133</v>
      </c>
      <c r="E193" s="245" t="s">
        <v>1</v>
      </c>
      <c r="F193" s="246" t="s">
        <v>154</v>
      </c>
      <c r="G193" s="243"/>
      <c r="H193" s="245" t="s">
        <v>1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2" t="s">
        <v>133</v>
      </c>
      <c r="AU193" s="252" t="s">
        <v>87</v>
      </c>
      <c r="AV193" s="13" t="s">
        <v>85</v>
      </c>
      <c r="AW193" s="13" t="s">
        <v>30</v>
      </c>
      <c r="AX193" s="13" t="s">
        <v>77</v>
      </c>
      <c r="AY193" s="252" t="s">
        <v>124</v>
      </c>
    </row>
    <row r="194" s="13" customFormat="1">
      <c r="A194" s="13"/>
      <c r="B194" s="242"/>
      <c r="C194" s="243"/>
      <c r="D194" s="244" t="s">
        <v>133</v>
      </c>
      <c r="E194" s="245" t="s">
        <v>1</v>
      </c>
      <c r="F194" s="246" t="s">
        <v>155</v>
      </c>
      <c r="G194" s="243"/>
      <c r="H194" s="245" t="s">
        <v>1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2" t="s">
        <v>133</v>
      </c>
      <c r="AU194" s="252" t="s">
        <v>87</v>
      </c>
      <c r="AV194" s="13" t="s">
        <v>85</v>
      </c>
      <c r="AW194" s="13" t="s">
        <v>30</v>
      </c>
      <c r="AX194" s="13" t="s">
        <v>77</v>
      </c>
      <c r="AY194" s="252" t="s">
        <v>124</v>
      </c>
    </row>
    <row r="195" s="13" customFormat="1">
      <c r="A195" s="13"/>
      <c r="B195" s="242"/>
      <c r="C195" s="243"/>
      <c r="D195" s="244" t="s">
        <v>133</v>
      </c>
      <c r="E195" s="245" t="s">
        <v>1</v>
      </c>
      <c r="F195" s="246" t="s">
        <v>156</v>
      </c>
      <c r="G195" s="243"/>
      <c r="H195" s="245" t="s">
        <v>1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2" t="s">
        <v>133</v>
      </c>
      <c r="AU195" s="252" t="s">
        <v>87</v>
      </c>
      <c r="AV195" s="13" t="s">
        <v>85</v>
      </c>
      <c r="AW195" s="13" t="s">
        <v>30</v>
      </c>
      <c r="AX195" s="13" t="s">
        <v>77</v>
      </c>
      <c r="AY195" s="252" t="s">
        <v>124</v>
      </c>
    </row>
    <row r="196" s="13" customFormat="1">
      <c r="A196" s="13"/>
      <c r="B196" s="242"/>
      <c r="C196" s="243"/>
      <c r="D196" s="244" t="s">
        <v>133</v>
      </c>
      <c r="E196" s="245" t="s">
        <v>1</v>
      </c>
      <c r="F196" s="246" t="s">
        <v>157</v>
      </c>
      <c r="G196" s="243"/>
      <c r="H196" s="245" t="s">
        <v>1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2" t="s">
        <v>133</v>
      </c>
      <c r="AU196" s="252" t="s">
        <v>87</v>
      </c>
      <c r="AV196" s="13" t="s">
        <v>85</v>
      </c>
      <c r="AW196" s="13" t="s">
        <v>30</v>
      </c>
      <c r="AX196" s="13" t="s">
        <v>77</v>
      </c>
      <c r="AY196" s="252" t="s">
        <v>124</v>
      </c>
    </row>
    <row r="197" s="13" customFormat="1">
      <c r="A197" s="13"/>
      <c r="B197" s="242"/>
      <c r="C197" s="243"/>
      <c r="D197" s="244" t="s">
        <v>133</v>
      </c>
      <c r="E197" s="245" t="s">
        <v>1</v>
      </c>
      <c r="F197" s="246" t="s">
        <v>158</v>
      </c>
      <c r="G197" s="243"/>
      <c r="H197" s="245" t="s">
        <v>1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2" t="s">
        <v>133</v>
      </c>
      <c r="AU197" s="252" t="s">
        <v>87</v>
      </c>
      <c r="AV197" s="13" t="s">
        <v>85</v>
      </c>
      <c r="AW197" s="13" t="s">
        <v>30</v>
      </c>
      <c r="AX197" s="13" t="s">
        <v>77</v>
      </c>
      <c r="AY197" s="252" t="s">
        <v>124</v>
      </c>
    </row>
    <row r="198" s="13" customFormat="1">
      <c r="A198" s="13"/>
      <c r="B198" s="242"/>
      <c r="C198" s="243"/>
      <c r="D198" s="244" t="s">
        <v>133</v>
      </c>
      <c r="E198" s="245" t="s">
        <v>1</v>
      </c>
      <c r="F198" s="246" t="s">
        <v>159</v>
      </c>
      <c r="G198" s="243"/>
      <c r="H198" s="245" t="s">
        <v>1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2" t="s">
        <v>133</v>
      </c>
      <c r="AU198" s="252" t="s">
        <v>87</v>
      </c>
      <c r="AV198" s="13" t="s">
        <v>85</v>
      </c>
      <c r="AW198" s="13" t="s">
        <v>30</v>
      </c>
      <c r="AX198" s="13" t="s">
        <v>77</v>
      </c>
      <c r="AY198" s="252" t="s">
        <v>124</v>
      </c>
    </row>
    <row r="199" s="13" customFormat="1">
      <c r="A199" s="13"/>
      <c r="B199" s="242"/>
      <c r="C199" s="243"/>
      <c r="D199" s="244" t="s">
        <v>133</v>
      </c>
      <c r="E199" s="245" t="s">
        <v>1</v>
      </c>
      <c r="F199" s="246" t="s">
        <v>160</v>
      </c>
      <c r="G199" s="243"/>
      <c r="H199" s="245" t="s">
        <v>1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2" t="s">
        <v>133</v>
      </c>
      <c r="AU199" s="252" t="s">
        <v>87</v>
      </c>
      <c r="AV199" s="13" t="s">
        <v>85</v>
      </c>
      <c r="AW199" s="13" t="s">
        <v>30</v>
      </c>
      <c r="AX199" s="13" t="s">
        <v>77</v>
      </c>
      <c r="AY199" s="252" t="s">
        <v>124</v>
      </c>
    </row>
    <row r="200" s="13" customFormat="1">
      <c r="A200" s="13"/>
      <c r="B200" s="242"/>
      <c r="C200" s="243"/>
      <c r="D200" s="244" t="s">
        <v>133</v>
      </c>
      <c r="E200" s="245" t="s">
        <v>1</v>
      </c>
      <c r="F200" s="246" t="s">
        <v>161</v>
      </c>
      <c r="G200" s="243"/>
      <c r="H200" s="245" t="s">
        <v>1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2" t="s">
        <v>133</v>
      </c>
      <c r="AU200" s="252" t="s">
        <v>87</v>
      </c>
      <c r="AV200" s="13" t="s">
        <v>85</v>
      </c>
      <c r="AW200" s="13" t="s">
        <v>30</v>
      </c>
      <c r="AX200" s="13" t="s">
        <v>77</v>
      </c>
      <c r="AY200" s="252" t="s">
        <v>124</v>
      </c>
    </row>
    <row r="201" s="13" customFormat="1">
      <c r="A201" s="13"/>
      <c r="B201" s="242"/>
      <c r="C201" s="243"/>
      <c r="D201" s="244" t="s">
        <v>133</v>
      </c>
      <c r="E201" s="245" t="s">
        <v>1</v>
      </c>
      <c r="F201" s="246" t="s">
        <v>162</v>
      </c>
      <c r="G201" s="243"/>
      <c r="H201" s="245" t="s">
        <v>1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2" t="s">
        <v>133</v>
      </c>
      <c r="AU201" s="252" t="s">
        <v>87</v>
      </c>
      <c r="AV201" s="13" t="s">
        <v>85</v>
      </c>
      <c r="AW201" s="13" t="s">
        <v>30</v>
      </c>
      <c r="AX201" s="13" t="s">
        <v>77</v>
      </c>
      <c r="AY201" s="252" t="s">
        <v>124</v>
      </c>
    </row>
    <row r="202" s="14" customFormat="1">
      <c r="A202" s="14"/>
      <c r="B202" s="253"/>
      <c r="C202" s="254"/>
      <c r="D202" s="244" t="s">
        <v>133</v>
      </c>
      <c r="E202" s="255" t="s">
        <v>1</v>
      </c>
      <c r="F202" s="256" t="s">
        <v>163</v>
      </c>
      <c r="G202" s="254"/>
      <c r="H202" s="257">
        <v>13</v>
      </c>
      <c r="I202" s="258"/>
      <c r="J202" s="254"/>
      <c r="K202" s="254"/>
      <c r="L202" s="259"/>
      <c r="M202" s="260"/>
      <c r="N202" s="261"/>
      <c r="O202" s="261"/>
      <c r="P202" s="261"/>
      <c r="Q202" s="261"/>
      <c r="R202" s="261"/>
      <c r="S202" s="261"/>
      <c r="T202" s="26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3" t="s">
        <v>133</v>
      </c>
      <c r="AU202" s="263" t="s">
        <v>87</v>
      </c>
      <c r="AV202" s="14" t="s">
        <v>87</v>
      </c>
      <c r="AW202" s="14" t="s">
        <v>30</v>
      </c>
      <c r="AX202" s="14" t="s">
        <v>77</v>
      </c>
      <c r="AY202" s="263" t="s">
        <v>124</v>
      </c>
    </row>
    <row r="203" s="14" customFormat="1">
      <c r="A203" s="14"/>
      <c r="B203" s="253"/>
      <c r="C203" s="254"/>
      <c r="D203" s="244" t="s">
        <v>133</v>
      </c>
      <c r="E203" s="255" t="s">
        <v>1</v>
      </c>
      <c r="F203" s="256" t="s">
        <v>164</v>
      </c>
      <c r="G203" s="254"/>
      <c r="H203" s="257">
        <v>4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3" t="s">
        <v>133</v>
      </c>
      <c r="AU203" s="263" t="s">
        <v>87</v>
      </c>
      <c r="AV203" s="14" t="s">
        <v>87</v>
      </c>
      <c r="AW203" s="14" t="s">
        <v>30</v>
      </c>
      <c r="AX203" s="14" t="s">
        <v>77</v>
      </c>
      <c r="AY203" s="263" t="s">
        <v>124</v>
      </c>
    </row>
    <row r="204" s="15" customFormat="1">
      <c r="A204" s="15"/>
      <c r="B204" s="264"/>
      <c r="C204" s="265"/>
      <c r="D204" s="244" t="s">
        <v>133</v>
      </c>
      <c r="E204" s="266" t="s">
        <v>1</v>
      </c>
      <c r="F204" s="267" t="s">
        <v>142</v>
      </c>
      <c r="G204" s="265"/>
      <c r="H204" s="268">
        <v>17</v>
      </c>
      <c r="I204" s="269"/>
      <c r="J204" s="265"/>
      <c r="K204" s="265"/>
      <c r="L204" s="270"/>
      <c r="M204" s="271"/>
      <c r="N204" s="272"/>
      <c r="O204" s="272"/>
      <c r="P204" s="272"/>
      <c r="Q204" s="272"/>
      <c r="R204" s="272"/>
      <c r="S204" s="272"/>
      <c r="T204" s="27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4" t="s">
        <v>133</v>
      </c>
      <c r="AU204" s="274" t="s">
        <v>87</v>
      </c>
      <c r="AV204" s="15" t="s">
        <v>131</v>
      </c>
      <c r="AW204" s="15" t="s">
        <v>30</v>
      </c>
      <c r="AX204" s="15" t="s">
        <v>85</v>
      </c>
      <c r="AY204" s="274" t="s">
        <v>124</v>
      </c>
    </row>
    <row r="205" s="2" customFormat="1">
      <c r="A205" s="40"/>
      <c r="B205" s="41"/>
      <c r="C205" s="230" t="s">
        <v>192</v>
      </c>
      <c r="D205" s="230" t="s">
        <v>127</v>
      </c>
      <c r="E205" s="231" t="s">
        <v>193</v>
      </c>
      <c r="F205" s="232" t="s">
        <v>194</v>
      </c>
      <c r="G205" s="233" t="s">
        <v>167</v>
      </c>
      <c r="H205" s="234">
        <v>1283</v>
      </c>
      <c r="I205" s="235"/>
      <c r="J205" s="236">
        <f>ROUND(I205*H205,2)</f>
        <v>0</v>
      </c>
      <c r="K205" s="232" t="s">
        <v>1</v>
      </c>
      <c r="L205" s="43"/>
      <c r="M205" s="237" t="s">
        <v>1</v>
      </c>
      <c r="N205" s="238" t="s">
        <v>42</v>
      </c>
      <c r="O205" s="93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41" t="s">
        <v>131</v>
      </c>
      <c r="AT205" s="241" t="s">
        <v>127</v>
      </c>
      <c r="AU205" s="241" t="s">
        <v>87</v>
      </c>
      <c r="AY205" s="17" t="s">
        <v>124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7" t="s">
        <v>85</v>
      </c>
      <c r="BK205" s="141">
        <f>ROUND(I205*H205,2)</f>
        <v>0</v>
      </c>
      <c r="BL205" s="17" t="s">
        <v>131</v>
      </c>
      <c r="BM205" s="241" t="s">
        <v>195</v>
      </c>
    </row>
    <row r="206" s="13" customFormat="1">
      <c r="A206" s="13"/>
      <c r="B206" s="242"/>
      <c r="C206" s="243"/>
      <c r="D206" s="244" t="s">
        <v>133</v>
      </c>
      <c r="E206" s="245" t="s">
        <v>1</v>
      </c>
      <c r="F206" s="246" t="s">
        <v>169</v>
      </c>
      <c r="G206" s="243"/>
      <c r="H206" s="245" t="s">
        <v>1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2" t="s">
        <v>133</v>
      </c>
      <c r="AU206" s="252" t="s">
        <v>87</v>
      </c>
      <c r="AV206" s="13" t="s">
        <v>85</v>
      </c>
      <c r="AW206" s="13" t="s">
        <v>30</v>
      </c>
      <c r="AX206" s="13" t="s">
        <v>77</v>
      </c>
      <c r="AY206" s="252" t="s">
        <v>124</v>
      </c>
    </row>
    <row r="207" s="13" customFormat="1">
      <c r="A207" s="13"/>
      <c r="B207" s="242"/>
      <c r="C207" s="243"/>
      <c r="D207" s="244" t="s">
        <v>133</v>
      </c>
      <c r="E207" s="245" t="s">
        <v>1</v>
      </c>
      <c r="F207" s="246" t="s">
        <v>135</v>
      </c>
      <c r="G207" s="243"/>
      <c r="H207" s="245" t="s">
        <v>1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2" t="s">
        <v>133</v>
      </c>
      <c r="AU207" s="252" t="s">
        <v>87</v>
      </c>
      <c r="AV207" s="13" t="s">
        <v>85</v>
      </c>
      <c r="AW207" s="13" t="s">
        <v>30</v>
      </c>
      <c r="AX207" s="13" t="s">
        <v>77</v>
      </c>
      <c r="AY207" s="252" t="s">
        <v>124</v>
      </c>
    </row>
    <row r="208" s="13" customFormat="1">
      <c r="A208" s="13"/>
      <c r="B208" s="242"/>
      <c r="C208" s="243"/>
      <c r="D208" s="244" t="s">
        <v>133</v>
      </c>
      <c r="E208" s="245" t="s">
        <v>1</v>
      </c>
      <c r="F208" s="246" t="s">
        <v>170</v>
      </c>
      <c r="G208" s="243"/>
      <c r="H208" s="245" t="s">
        <v>1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2" t="s">
        <v>133</v>
      </c>
      <c r="AU208" s="252" t="s">
        <v>87</v>
      </c>
      <c r="AV208" s="13" t="s">
        <v>85</v>
      </c>
      <c r="AW208" s="13" t="s">
        <v>30</v>
      </c>
      <c r="AX208" s="13" t="s">
        <v>77</v>
      </c>
      <c r="AY208" s="252" t="s">
        <v>124</v>
      </c>
    </row>
    <row r="209" s="13" customFormat="1">
      <c r="A209" s="13"/>
      <c r="B209" s="242"/>
      <c r="C209" s="243"/>
      <c r="D209" s="244" t="s">
        <v>133</v>
      </c>
      <c r="E209" s="245" t="s">
        <v>1</v>
      </c>
      <c r="F209" s="246" t="s">
        <v>171</v>
      </c>
      <c r="G209" s="243"/>
      <c r="H209" s="245" t="s">
        <v>1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2" t="s">
        <v>133</v>
      </c>
      <c r="AU209" s="252" t="s">
        <v>87</v>
      </c>
      <c r="AV209" s="13" t="s">
        <v>85</v>
      </c>
      <c r="AW209" s="13" t="s">
        <v>30</v>
      </c>
      <c r="AX209" s="13" t="s">
        <v>77</v>
      </c>
      <c r="AY209" s="252" t="s">
        <v>124</v>
      </c>
    </row>
    <row r="210" s="13" customFormat="1">
      <c r="A210" s="13"/>
      <c r="B210" s="242"/>
      <c r="C210" s="243"/>
      <c r="D210" s="244" t="s">
        <v>133</v>
      </c>
      <c r="E210" s="245" t="s">
        <v>1</v>
      </c>
      <c r="F210" s="246" t="s">
        <v>172</v>
      </c>
      <c r="G210" s="243"/>
      <c r="H210" s="245" t="s">
        <v>1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2" t="s">
        <v>133</v>
      </c>
      <c r="AU210" s="252" t="s">
        <v>87</v>
      </c>
      <c r="AV210" s="13" t="s">
        <v>85</v>
      </c>
      <c r="AW210" s="13" t="s">
        <v>30</v>
      </c>
      <c r="AX210" s="13" t="s">
        <v>77</v>
      </c>
      <c r="AY210" s="252" t="s">
        <v>124</v>
      </c>
    </row>
    <row r="211" s="13" customFormat="1">
      <c r="A211" s="13"/>
      <c r="B211" s="242"/>
      <c r="C211" s="243"/>
      <c r="D211" s="244" t="s">
        <v>133</v>
      </c>
      <c r="E211" s="245" t="s">
        <v>1</v>
      </c>
      <c r="F211" s="246" t="s">
        <v>173</v>
      </c>
      <c r="G211" s="243"/>
      <c r="H211" s="245" t="s">
        <v>1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2" t="s">
        <v>133</v>
      </c>
      <c r="AU211" s="252" t="s">
        <v>87</v>
      </c>
      <c r="AV211" s="13" t="s">
        <v>85</v>
      </c>
      <c r="AW211" s="13" t="s">
        <v>30</v>
      </c>
      <c r="AX211" s="13" t="s">
        <v>77</v>
      </c>
      <c r="AY211" s="252" t="s">
        <v>124</v>
      </c>
    </row>
    <row r="212" s="13" customFormat="1">
      <c r="A212" s="13"/>
      <c r="B212" s="242"/>
      <c r="C212" s="243"/>
      <c r="D212" s="244" t="s">
        <v>133</v>
      </c>
      <c r="E212" s="245" t="s">
        <v>1</v>
      </c>
      <c r="F212" s="246" t="s">
        <v>174</v>
      </c>
      <c r="G212" s="243"/>
      <c r="H212" s="245" t="s">
        <v>1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2" t="s">
        <v>133</v>
      </c>
      <c r="AU212" s="252" t="s">
        <v>87</v>
      </c>
      <c r="AV212" s="13" t="s">
        <v>85</v>
      </c>
      <c r="AW212" s="13" t="s">
        <v>30</v>
      </c>
      <c r="AX212" s="13" t="s">
        <v>77</v>
      </c>
      <c r="AY212" s="252" t="s">
        <v>124</v>
      </c>
    </row>
    <row r="213" s="13" customFormat="1">
      <c r="A213" s="13"/>
      <c r="B213" s="242"/>
      <c r="C213" s="243"/>
      <c r="D213" s="244" t="s">
        <v>133</v>
      </c>
      <c r="E213" s="245" t="s">
        <v>1</v>
      </c>
      <c r="F213" s="246" t="s">
        <v>175</v>
      </c>
      <c r="G213" s="243"/>
      <c r="H213" s="245" t="s">
        <v>1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2" t="s">
        <v>133</v>
      </c>
      <c r="AU213" s="252" t="s">
        <v>87</v>
      </c>
      <c r="AV213" s="13" t="s">
        <v>85</v>
      </c>
      <c r="AW213" s="13" t="s">
        <v>30</v>
      </c>
      <c r="AX213" s="13" t="s">
        <v>77</v>
      </c>
      <c r="AY213" s="252" t="s">
        <v>124</v>
      </c>
    </row>
    <row r="214" s="13" customFormat="1">
      <c r="A214" s="13"/>
      <c r="B214" s="242"/>
      <c r="C214" s="243"/>
      <c r="D214" s="244" t="s">
        <v>133</v>
      </c>
      <c r="E214" s="245" t="s">
        <v>1</v>
      </c>
      <c r="F214" s="246" t="s">
        <v>176</v>
      </c>
      <c r="G214" s="243"/>
      <c r="H214" s="245" t="s">
        <v>1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2" t="s">
        <v>133</v>
      </c>
      <c r="AU214" s="252" t="s">
        <v>87</v>
      </c>
      <c r="AV214" s="13" t="s">
        <v>85</v>
      </c>
      <c r="AW214" s="13" t="s">
        <v>30</v>
      </c>
      <c r="AX214" s="13" t="s">
        <v>77</v>
      </c>
      <c r="AY214" s="252" t="s">
        <v>124</v>
      </c>
    </row>
    <row r="215" s="13" customFormat="1">
      <c r="A215" s="13"/>
      <c r="B215" s="242"/>
      <c r="C215" s="243"/>
      <c r="D215" s="244" t="s">
        <v>133</v>
      </c>
      <c r="E215" s="245" t="s">
        <v>1</v>
      </c>
      <c r="F215" s="246" t="s">
        <v>177</v>
      </c>
      <c r="G215" s="243"/>
      <c r="H215" s="245" t="s">
        <v>1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2" t="s">
        <v>133</v>
      </c>
      <c r="AU215" s="252" t="s">
        <v>87</v>
      </c>
      <c r="AV215" s="13" t="s">
        <v>85</v>
      </c>
      <c r="AW215" s="13" t="s">
        <v>30</v>
      </c>
      <c r="AX215" s="13" t="s">
        <v>77</v>
      </c>
      <c r="AY215" s="252" t="s">
        <v>124</v>
      </c>
    </row>
    <row r="216" s="14" customFormat="1">
      <c r="A216" s="14"/>
      <c r="B216" s="253"/>
      <c r="C216" s="254"/>
      <c r="D216" s="244" t="s">
        <v>133</v>
      </c>
      <c r="E216" s="255" t="s">
        <v>1</v>
      </c>
      <c r="F216" s="256" t="s">
        <v>178</v>
      </c>
      <c r="G216" s="254"/>
      <c r="H216" s="257">
        <v>1283</v>
      </c>
      <c r="I216" s="258"/>
      <c r="J216" s="254"/>
      <c r="K216" s="254"/>
      <c r="L216" s="259"/>
      <c r="M216" s="260"/>
      <c r="N216" s="261"/>
      <c r="O216" s="261"/>
      <c r="P216" s="261"/>
      <c r="Q216" s="261"/>
      <c r="R216" s="261"/>
      <c r="S216" s="261"/>
      <c r="T216" s="26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3" t="s">
        <v>133</v>
      </c>
      <c r="AU216" s="263" t="s">
        <v>87</v>
      </c>
      <c r="AV216" s="14" t="s">
        <v>87</v>
      </c>
      <c r="AW216" s="14" t="s">
        <v>30</v>
      </c>
      <c r="AX216" s="14" t="s">
        <v>77</v>
      </c>
      <c r="AY216" s="263" t="s">
        <v>124</v>
      </c>
    </row>
    <row r="217" s="15" customFormat="1">
      <c r="A217" s="15"/>
      <c r="B217" s="264"/>
      <c r="C217" s="265"/>
      <c r="D217" s="244" t="s">
        <v>133</v>
      </c>
      <c r="E217" s="266" t="s">
        <v>1</v>
      </c>
      <c r="F217" s="267" t="s">
        <v>142</v>
      </c>
      <c r="G217" s="265"/>
      <c r="H217" s="268">
        <v>1283</v>
      </c>
      <c r="I217" s="269"/>
      <c r="J217" s="265"/>
      <c r="K217" s="265"/>
      <c r="L217" s="270"/>
      <c r="M217" s="271"/>
      <c r="N217" s="272"/>
      <c r="O217" s="272"/>
      <c r="P217" s="272"/>
      <c r="Q217" s="272"/>
      <c r="R217" s="272"/>
      <c r="S217" s="272"/>
      <c r="T217" s="27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4" t="s">
        <v>133</v>
      </c>
      <c r="AU217" s="274" t="s">
        <v>87</v>
      </c>
      <c r="AV217" s="15" t="s">
        <v>131</v>
      </c>
      <c r="AW217" s="15" t="s">
        <v>30</v>
      </c>
      <c r="AX217" s="15" t="s">
        <v>85</v>
      </c>
      <c r="AY217" s="274" t="s">
        <v>124</v>
      </c>
    </row>
    <row r="218" s="12" customFormat="1" ht="22.8" customHeight="1">
      <c r="A218" s="12"/>
      <c r="B218" s="214"/>
      <c r="C218" s="215"/>
      <c r="D218" s="216" t="s">
        <v>76</v>
      </c>
      <c r="E218" s="228" t="s">
        <v>82</v>
      </c>
      <c r="F218" s="228" t="s">
        <v>196</v>
      </c>
      <c r="G218" s="215"/>
      <c r="H218" s="215"/>
      <c r="I218" s="218"/>
      <c r="J218" s="229">
        <f>BK218</f>
        <v>0</v>
      </c>
      <c r="K218" s="215"/>
      <c r="L218" s="220"/>
      <c r="M218" s="221"/>
      <c r="N218" s="222"/>
      <c r="O218" s="222"/>
      <c r="P218" s="223">
        <f>SUM(P219:P265)</f>
        <v>0</v>
      </c>
      <c r="Q218" s="222"/>
      <c r="R218" s="223">
        <f>SUM(R219:R265)</f>
        <v>0</v>
      </c>
      <c r="S218" s="222"/>
      <c r="T218" s="224">
        <f>SUM(T219:T265)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5" t="s">
        <v>85</v>
      </c>
      <c r="AT218" s="226" t="s">
        <v>76</v>
      </c>
      <c r="AU218" s="226" t="s">
        <v>85</v>
      </c>
      <c r="AY218" s="225" t="s">
        <v>124</v>
      </c>
      <c r="BK218" s="227">
        <f>SUM(BK219:BK265)</f>
        <v>0</v>
      </c>
    </row>
    <row r="219" s="2" customFormat="1">
      <c r="A219" s="40"/>
      <c r="B219" s="41"/>
      <c r="C219" s="230" t="s">
        <v>197</v>
      </c>
      <c r="D219" s="230" t="s">
        <v>127</v>
      </c>
      <c r="E219" s="231" t="s">
        <v>198</v>
      </c>
      <c r="F219" s="232" t="s">
        <v>199</v>
      </c>
      <c r="G219" s="233" t="s">
        <v>130</v>
      </c>
      <c r="H219" s="234">
        <v>364</v>
      </c>
      <c r="I219" s="235"/>
      <c r="J219" s="236">
        <f>ROUND(I219*H219,2)</f>
        <v>0</v>
      </c>
      <c r="K219" s="232" t="s">
        <v>1</v>
      </c>
      <c r="L219" s="43"/>
      <c r="M219" s="237" t="s">
        <v>1</v>
      </c>
      <c r="N219" s="238" t="s">
        <v>42</v>
      </c>
      <c r="O219" s="93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41" t="s">
        <v>131</v>
      </c>
      <c r="AT219" s="241" t="s">
        <v>127</v>
      </c>
      <c r="AU219" s="241" t="s">
        <v>87</v>
      </c>
      <c r="AY219" s="17" t="s">
        <v>124</v>
      </c>
      <c r="BE219" s="141">
        <f>IF(N219="základní",J219,0)</f>
        <v>0</v>
      </c>
      <c r="BF219" s="141">
        <f>IF(N219="snížená",J219,0)</f>
        <v>0</v>
      </c>
      <c r="BG219" s="141">
        <f>IF(N219="zákl. přenesená",J219,0)</f>
        <v>0</v>
      </c>
      <c r="BH219" s="141">
        <f>IF(N219="sníž. přenesená",J219,0)</f>
        <v>0</v>
      </c>
      <c r="BI219" s="141">
        <f>IF(N219="nulová",J219,0)</f>
        <v>0</v>
      </c>
      <c r="BJ219" s="17" t="s">
        <v>85</v>
      </c>
      <c r="BK219" s="141">
        <f>ROUND(I219*H219,2)</f>
        <v>0</v>
      </c>
      <c r="BL219" s="17" t="s">
        <v>131</v>
      </c>
      <c r="BM219" s="241" t="s">
        <v>200</v>
      </c>
    </row>
    <row r="220" s="13" customFormat="1">
      <c r="A220" s="13"/>
      <c r="B220" s="242"/>
      <c r="C220" s="243"/>
      <c r="D220" s="244" t="s">
        <v>133</v>
      </c>
      <c r="E220" s="245" t="s">
        <v>1</v>
      </c>
      <c r="F220" s="246" t="s">
        <v>134</v>
      </c>
      <c r="G220" s="243"/>
      <c r="H220" s="245" t="s">
        <v>1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2" t="s">
        <v>133</v>
      </c>
      <c r="AU220" s="252" t="s">
        <v>87</v>
      </c>
      <c r="AV220" s="13" t="s">
        <v>85</v>
      </c>
      <c r="AW220" s="13" t="s">
        <v>30</v>
      </c>
      <c r="AX220" s="13" t="s">
        <v>77</v>
      </c>
      <c r="AY220" s="252" t="s">
        <v>124</v>
      </c>
    </row>
    <row r="221" s="13" customFormat="1">
      <c r="A221" s="13"/>
      <c r="B221" s="242"/>
      <c r="C221" s="243"/>
      <c r="D221" s="244" t="s">
        <v>133</v>
      </c>
      <c r="E221" s="245" t="s">
        <v>1</v>
      </c>
      <c r="F221" s="246" t="s">
        <v>135</v>
      </c>
      <c r="G221" s="243"/>
      <c r="H221" s="245" t="s">
        <v>1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2" t="s">
        <v>133</v>
      </c>
      <c r="AU221" s="252" t="s">
        <v>87</v>
      </c>
      <c r="AV221" s="13" t="s">
        <v>85</v>
      </c>
      <c r="AW221" s="13" t="s">
        <v>30</v>
      </c>
      <c r="AX221" s="13" t="s">
        <v>77</v>
      </c>
      <c r="AY221" s="252" t="s">
        <v>124</v>
      </c>
    </row>
    <row r="222" s="13" customFormat="1">
      <c r="A222" s="13"/>
      <c r="B222" s="242"/>
      <c r="C222" s="243"/>
      <c r="D222" s="244" t="s">
        <v>133</v>
      </c>
      <c r="E222" s="245" t="s">
        <v>1</v>
      </c>
      <c r="F222" s="246" t="s">
        <v>136</v>
      </c>
      <c r="G222" s="243"/>
      <c r="H222" s="245" t="s">
        <v>1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2" t="s">
        <v>133</v>
      </c>
      <c r="AU222" s="252" t="s">
        <v>87</v>
      </c>
      <c r="AV222" s="13" t="s">
        <v>85</v>
      </c>
      <c r="AW222" s="13" t="s">
        <v>30</v>
      </c>
      <c r="AX222" s="13" t="s">
        <v>77</v>
      </c>
      <c r="AY222" s="252" t="s">
        <v>124</v>
      </c>
    </row>
    <row r="223" s="13" customFormat="1">
      <c r="A223" s="13"/>
      <c r="B223" s="242"/>
      <c r="C223" s="243"/>
      <c r="D223" s="244" t="s">
        <v>133</v>
      </c>
      <c r="E223" s="245" t="s">
        <v>1</v>
      </c>
      <c r="F223" s="246" t="s">
        <v>137</v>
      </c>
      <c r="G223" s="243"/>
      <c r="H223" s="245" t="s">
        <v>1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2" t="s">
        <v>133</v>
      </c>
      <c r="AU223" s="252" t="s">
        <v>87</v>
      </c>
      <c r="AV223" s="13" t="s">
        <v>85</v>
      </c>
      <c r="AW223" s="13" t="s">
        <v>30</v>
      </c>
      <c r="AX223" s="13" t="s">
        <v>77</v>
      </c>
      <c r="AY223" s="252" t="s">
        <v>124</v>
      </c>
    </row>
    <row r="224" s="13" customFormat="1">
      <c r="A224" s="13"/>
      <c r="B224" s="242"/>
      <c r="C224" s="243"/>
      <c r="D224" s="244" t="s">
        <v>133</v>
      </c>
      <c r="E224" s="245" t="s">
        <v>1</v>
      </c>
      <c r="F224" s="246" t="s">
        <v>138</v>
      </c>
      <c r="G224" s="243"/>
      <c r="H224" s="245" t="s">
        <v>1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2" t="s">
        <v>133</v>
      </c>
      <c r="AU224" s="252" t="s">
        <v>87</v>
      </c>
      <c r="AV224" s="13" t="s">
        <v>85</v>
      </c>
      <c r="AW224" s="13" t="s">
        <v>30</v>
      </c>
      <c r="AX224" s="13" t="s">
        <v>77</v>
      </c>
      <c r="AY224" s="252" t="s">
        <v>124</v>
      </c>
    </row>
    <row r="225" s="13" customFormat="1">
      <c r="A225" s="13"/>
      <c r="B225" s="242"/>
      <c r="C225" s="243"/>
      <c r="D225" s="244" t="s">
        <v>133</v>
      </c>
      <c r="E225" s="245" t="s">
        <v>1</v>
      </c>
      <c r="F225" s="246" t="s">
        <v>139</v>
      </c>
      <c r="G225" s="243"/>
      <c r="H225" s="245" t="s">
        <v>1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2" t="s">
        <v>133</v>
      </c>
      <c r="AU225" s="252" t="s">
        <v>87</v>
      </c>
      <c r="AV225" s="13" t="s">
        <v>85</v>
      </c>
      <c r="AW225" s="13" t="s">
        <v>30</v>
      </c>
      <c r="AX225" s="13" t="s">
        <v>77</v>
      </c>
      <c r="AY225" s="252" t="s">
        <v>124</v>
      </c>
    </row>
    <row r="226" s="13" customFormat="1">
      <c r="A226" s="13"/>
      <c r="B226" s="242"/>
      <c r="C226" s="243"/>
      <c r="D226" s="244" t="s">
        <v>133</v>
      </c>
      <c r="E226" s="245" t="s">
        <v>1</v>
      </c>
      <c r="F226" s="246" t="s">
        <v>140</v>
      </c>
      <c r="G226" s="243"/>
      <c r="H226" s="245" t="s">
        <v>1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2" t="s">
        <v>133</v>
      </c>
      <c r="AU226" s="252" t="s">
        <v>87</v>
      </c>
      <c r="AV226" s="13" t="s">
        <v>85</v>
      </c>
      <c r="AW226" s="13" t="s">
        <v>30</v>
      </c>
      <c r="AX226" s="13" t="s">
        <v>77</v>
      </c>
      <c r="AY226" s="252" t="s">
        <v>124</v>
      </c>
    </row>
    <row r="227" s="14" customFormat="1">
      <c r="A227" s="14"/>
      <c r="B227" s="253"/>
      <c r="C227" s="254"/>
      <c r="D227" s="244" t="s">
        <v>133</v>
      </c>
      <c r="E227" s="255" t="s">
        <v>1</v>
      </c>
      <c r="F227" s="256" t="s">
        <v>201</v>
      </c>
      <c r="G227" s="254"/>
      <c r="H227" s="257">
        <v>364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3" t="s">
        <v>133</v>
      </c>
      <c r="AU227" s="263" t="s">
        <v>87</v>
      </c>
      <c r="AV227" s="14" t="s">
        <v>87</v>
      </c>
      <c r="AW227" s="14" t="s">
        <v>30</v>
      </c>
      <c r="AX227" s="14" t="s">
        <v>77</v>
      </c>
      <c r="AY227" s="263" t="s">
        <v>124</v>
      </c>
    </row>
    <row r="228" s="15" customFormat="1">
      <c r="A228" s="15"/>
      <c r="B228" s="264"/>
      <c r="C228" s="265"/>
      <c r="D228" s="244" t="s">
        <v>133</v>
      </c>
      <c r="E228" s="266" t="s">
        <v>1</v>
      </c>
      <c r="F228" s="267" t="s">
        <v>142</v>
      </c>
      <c r="G228" s="265"/>
      <c r="H228" s="268">
        <v>364</v>
      </c>
      <c r="I228" s="269"/>
      <c r="J228" s="265"/>
      <c r="K228" s="265"/>
      <c r="L228" s="270"/>
      <c r="M228" s="271"/>
      <c r="N228" s="272"/>
      <c r="O228" s="272"/>
      <c r="P228" s="272"/>
      <c r="Q228" s="272"/>
      <c r="R228" s="272"/>
      <c r="S228" s="272"/>
      <c r="T228" s="273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4" t="s">
        <v>133</v>
      </c>
      <c r="AU228" s="274" t="s">
        <v>87</v>
      </c>
      <c r="AV228" s="15" t="s">
        <v>131</v>
      </c>
      <c r="AW228" s="15" t="s">
        <v>30</v>
      </c>
      <c r="AX228" s="15" t="s">
        <v>85</v>
      </c>
      <c r="AY228" s="274" t="s">
        <v>124</v>
      </c>
    </row>
    <row r="229" s="2" customFormat="1">
      <c r="A229" s="40"/>
      <c r="B229" s="41"/>
      <c r="C229" s="230" t="s">
        <v>202</v>
      </c>
      <c r="D229" s="230" t="s">
        <v>127</v>
      </c>
      <c r="E229" s="231" t="s">
        <v>203</v>
      </c>
      <c r="F229" s="232" t="s">
        <v>204</v>
      </c>
      <c r="G229" s="233" t="s">
        <v>130</v>
      </c>
      <c r="H229" s="234">
        <v>58</v>
      </c>
      <c r="I229" s="235"/>
      <c r="J229" s="236">
        <f>ROUND(I229*H229,2)</f>
        <v>0</v>
      </c>
      <c r="K229" s="232" t="s">
        <v>1</v>
      </c>
      <c r="L229" s="43"/>
      <c r="M229" s="237" t="s">
        <v>1</v>
      </c>
      <c r="N229" s="238" t="s">
        <v>42</v>
      </c>
      <c r="O229" s="93"/>
      <c r="P229" s="239">
        <f>O229*H229</f>
        <v>0</v>
      </c>
      <c r="Q229" s="239">
        <v>0</v>
      </c>
      <c r="R229" s="239">
        <f>Q229*H229</f>
        <v>0</v>
      </c>
      <c r="S229" s="239">
        <v>0</v>
      </c>
      <c r="T229" s="240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41" t="s">
        <v>131</v>
      </c>
      <c r="AT229" s="241" t="s">
        <v>127</v>
      </c>
      <c r="AU229" s="241" t="s">
        <v>87</v>
      </c>
      <c r="AY229" s="17" t="s">
        <v>124</v>
      </c>
      <c r="BE229" s="141">
        <f>IF(N229="základní",J229,0)</f>
        <v>0</v>
      </c>
      <c r="BF229" s="141">
        <f>IF(N229="snížená",J229,0)</f>
        <v>0</v>
      </c>
      <c r="BG229" s="141">
        <f>IF(N229="zákl. přenesená",J229,0)</f>
        <v>0</v>
      </c>
      <c r="BH229" s="141">
        <f>IF(N229="sníž. přenesená",J229,0)</f>
        <v>0</v>
      </c>
      <c r="BI229" s="141">
        <f>IF(N229="nulová",J229,0)</f>
        <v>0</v>
      </c>
      <c r="BJ229" s="17" t="s">
        <v>85</v>
      </c>
      <c r="BK229" s="141">
        <f>ROUND(I229*H229,2)</f>
        <v>0</v>
      </c>
      <c r="BL229" s="17" t="s">
        <v>131</v>
      </c>
      <c r="BM229" s="241" t="s">
        <v>205</v>
      </c>
    </row>
    <row r="230" s="13" customFormat="1">
      <c r="A230" s="13"/>
      <c r="B230" s="242"/>
      <c r="C230" s="243"/>
      <c r="D230" s="244" t="s">
        <v>133</v>
      </c>
      <c r="E230" s="245" t="s">
        <v>1</v>
      </c>
      <c r="F230" s="246" t="s">
        <v>135</v>
      </c>
      <c r="G230" s="243"/>
      <c r="H230" s="245" t="s">
        <v>1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2" t="s">
        <v>133</v>
      </c>
      <c r="AU230" s="252" t="s">
        <v>87</v>
      </c>
      <c r="AV230" s="13" t="s">
        <v>85</v>
      </c>
      <c r="AW230" s="13" t="s">
        <v>30</v>
      </c>
      <c r="AX230" s="13" t="s">
        <v>77</v>
      </c>
      <c r="AY230" s="252" t="s">
        <v>124</v>
      </c>
    </row>
    <row r="231" s="13" customFormat="1">
      <c r="A231" s="13"/>
      <c r="B231" s="242"/>
      <c r="C231" s="243"/>
      <c r="D231" s="244" t="s">
        <v>133</v>
      </c>
      <c r="E231" s="245" t="s">
        <v>1</v>
      </c>
      <c r="F231" s="246" t="s">
        <v>137</v>
      </c>
      <c r="G231" s="243"/>
      <c r="H231" s="245" t="s">
        <v>1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2" t="s">
        <v>133</v>
      </c>
      <c r="AU231" s="252" t="s">
        <v>87</v>
      </c>
      <c r="AV231" s="13" t="s">
        <v>85</v>
      </c>
      <c r="AW231" s="13" t="s">
        <v>30</v>
      </c>
      <c r="AX231" s="13" t="s">
        <v>77</v>
      </c>
      <c r="AY231" s="252" t="s">
        <v>124</v>
      </c>
    </row>
    <row r="232" s="13" customFormat="1">
      <c r="A232" s="13"/>
      <c r="B232" s="242"/>
      <c r="C232" s="243"/>
      <c r="D232" s="244" t="s">
        <v>133</v>
      </c>
      <c r="E232" s="245" t="s">
        <v>1</v>
      </c>
      <c r="F232" s="246" t="s">
        <v>146</v>
      </c>
      <c r="G232" s="243"/>
      <c r="H232" s="245" t="s">
        <v>1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2" t="s">
        <v>133</v>
      </c>
      <c r="AU232" s="252" t="s">
        <v>87</v>
      </c>
      <c r="AV232" s="13" t="s">
        <v>85</v>
      </c>
      <c r="AW232" s="13" t="s">
        <v>30</v>
      </c>
      <c r="AX232" s="13" t="s">
        <v>77</v>
      </c>
      <c r="AY232" s="252" t="s">
        <v>124</v>
      </c>
    </row>
    <row r="233" s="13" customFormat="1">
      <c r="A233" s="13"/>
      <c r="B233" s="242"/>
      <c r="C233" s="243"/>
      <c r="D233" s="244" t="s">
        <v>133</v>
      </c>
      <c r="E233" s="245" t="s">
        <v>1</v>
      </c>
      <c r="F233" s="246" t="s">
        <v>139</v>
      </c>
      <c r="G233" s="243"/>
      <c r="H233" s="245" t="s">
        <v>1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2" t="s">
        <v>133</v>
      </c>
      <c r="AU233" s="252" t="s">
        <v>87</v>
      </c>
      <c r="AV233" s="13" t="s">
        <v>85</v>
      </c>
      <c r="AW233" s="13" t="s">
        <v>30</v>
      </c>
      <c r="AX233" s="13" t="s">
        <v>77</v>
      </c>
      <c r="AY233" s="252" t="s">
        <v>124</v>
      </c>
    </row>
    <row r="234" s="13" customFormat="1">
      <c r="A234" s="13"/>
      <c r="B234" s="242"/>
      <c r="C234" s="243"/>
      <c r="D234" s="244" t="s">
        <v>133</v>
      </c>
      <c r="E234" s="245" t="s">
        <v>1</v>
      </c>
      <c r="F234" s="246" t="s">
        <v>140</v>
      </c>
      <c r="G234" s="243"/>
      <c r="H234" s="245" t="s">
        <v>1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2" t="s">
        <v>133</v>
      </c>
      <c r="AU234" s="252" t="s">
        <v>87</v>
      </c>
      <c r="AV234" s="13" t="s">
        <v>85</v>
      </c>
      <c r="AW234" s="13" t="s">
        <v>30</v>
      </c>
      <c r="AX234" s="13" t="s">
        <v>77</v>
      </c>
      <c r="AY234" s="252" t="s">
        <v>124</v>
      </c>
    </row>
    <row r="235" s="13" customFormat="1">
      <c r="A235" s="13"/>
      <c r="B235" s="242"/>
      <c r="C235" s="243"/>
      <c r="D235" s="244" t="s">
        <v>133</v>
      </c>
      <c r="E235" s="245" t="s">
        <v>1</v>
      </c>
      <c r="F235" s="246" t="s">
        <v>147</v>
      </c>
      <c r="G235" s="243"/>
      <c r="H235" s="245" t="s">
        <v>1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2" t="s">
        <v>133</v>
      </c>
      <c r="AU235" s="252" t="s">
        <v>87</v>
      </c>
      <c r="AV235" s="13" t="s">
        <v>85</v>
      </c>
      <c r="AW235" s="13" t="s">
        <v>30</v>
      </c>
      <c r="AX235" s="13" t="s">
        <v>77</v>
      </c>
      <c r="AY235" s="252" t="s">
        <v>124</v>
      </c>
    </row>
    <row r="236" s="14" customFormat="1">
      <c r="A236" s="14"/>
      <c r="B236" s="253"/>
      <c r="C236" s="254"/>
      <c r="D236" s="244" t="s">
        <v>133</v>
      </c>
      <c r="E236" s="255" t="s">
        <v>1</v>
      </c>
      <c r="F236" s="256" t="s">
        <v>148</v>
      </c>
      <c r="G236" s="254"/>
      <c r="H236" s="257">
        <v>58</v>
      </c>
      <c r="I236" s="258"/>
      <c r="J236" s="254"/>
      <c r="K236" s="254"/>
      <c r="L236" s="259"/>
      <c r="M236" s="260"/>
      <c r="N236" s="261"/>
      <c r="O236" s="261"/>
      <c r="P236" s="261"/>
      <c r="Q236" s="261"/>
      <c r="R236" s="261"/>
      <c r="S236" s="261"/>
      <c r="T236" s="26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3" t="s">
        <v>133</v>
      </c>
      <c r="AU236" s="263" t="s">
        <v>87</v>
      </c>
      <c r="AV236" s="14" t="s">
        <v>87</v>
      </c>
      <c r="AW236" s="14" t="s">
        <v>30</v>
      </c>
      <c r="AX236" s="14" t="s">
        <v>77</v>
      </c>
      <c r="AY236" s="263" t="s">
        <v>124</v>
      </c>
    </row>
    <row r="237" s="15" customFormat="1">
      <c r="A237" s="15"/>
      <c r="B237" s="264"/>
      <c r="C237" s="265"/>
      <c r="D237" s="244" t="s">
        <v>133</v>
      </c>
      <c r="E237" s="266" t="s">
        <v>1</v>
      </c>
      <c r="F237" s="267" t="s">
        <v>142</v>
      </c>
      <c r="G237" s="265"/>
      <c r="H237" s="268">
        <v>58</v>
      </c>
      <c r="I237" s="269"/>
      <c r="J237" s="265"/>
      <c r="K237" s="265"/>
      <c r="L237" s="270"/>
      <c r="M237" s="271"/>
      <c r="N237" s="272"/>
      <c r="O237" s="272"/>
      <c r="P237" s="272"/>
      <c r="Q237" s="272"/>
      <c r="R237" s="272"/>
      <c r="S237" s="272"/>
      <c r="T237" s="273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4" t="s">
        <v>133</v>
      </c>
      <c r="AU237" s="274" t="s">
        <v>87</v>
      </c>
      <c r="AV237" s="15" t="s">
        <v>131</v>
      </c>
      <c r="AW237" s="15" t="s">
        <v>30</v>
      </c>
      <c r="AX237" s="15" t="s">
        <v>85</v>
      </c>
      <c r="AY237" s="274" t="s">
        <v>124</v>
      </c>
    </row>
    <row r="238" s="2" customFormat="1">
      <c r="A238" s="40"/>
      <c r="B238" s="41"/>
      <c r="C238" s="230" t="s">
        <v>206</v>
      </c>
      <c r="D238" s="230" t="s">
        <v>127</v>
      </c>
      <c r="E238" s="231" t="s">
        <v>207</v>
      </c>
      <c r="F238" s="232" t="s">
        <v>208</v>
      </c>
      <c r="G238" s="233" t="s">
        <v>152</v>
      </c>
      <c r="H238" s="234">
        <v>17</v>
      </c>
      <c r="I238" s="235"/>
      <c r="J238" s="236">
        <f>ROUND(I238*H238,2)</f>
        <v>0</v>
      </c>
      <c r="K238" s="232" t="s">
        <v>1</v>
      </c>
      <c r="L238" s="43"/>
      <c r="M238" s="237" t="s">
        <v>1</v>
      </c>
      <c r="N238" s="238" t="s">
        <v>42</v>
      </c>
      <c r="O238" s="93"/>
      <c r="P238" s="239">
        <f>O238*H238</f>
        <v>0</v>
      </c>
      <c r="Q238" s="239">
        <v>0</v>
      </c>
      <c r="R238" s="239">
        <f>Q238*H238</f>
        <v>0</v>
      </c>
      <c r="S238" s="239">
        <v>0</v>
      </c>
      <c r="T238" s="240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41" t="s">
        <v>131</v>
      </c>
      <c r="AT238" s="241" t="s">
        <v>127</v>
      </c>
      <c r="AU238" s="241" t="s">
        <v>87</v>
      </c>
      <c r="AY238" s="17" t="s">
        <v>124</v>
      </c>
      <c r="BE238" s="141">
        <f>IF(N238="základní",J238,0)</f>
        <v>0</v>
      </c>
      <c r="BF238" s="141">
        <f>IF(N238="snížená",J238,0)</f>
        <v>0</v>
      </c>
      <c r="BG238" s="141">
        <f>IF(N238="zákl. přenesená",J238,0)</f>
        <v>0</v>
      </c>
      <c r="BH238" s="141">
        <f>IF(N238="sníž. přenesená",J238,0)</f>
        <v>0</v>
      </c>
      <c r="BI238" s="141">
        <f>IF(N238="nulová",J238,0)</f>
        <v>0</v>
      </c>
      <c r="BJ238" s="17" t="s">
        <v>85</v>
      </c>
      <c r="BK238" s="141">
        <f>ROUND(I238*H238,2)</f>
        <v>0</v>
      </c>
      <c r="BL238" s="17" t="s">
        <v>131</v>
      </c>
      <c r="BM238" s="241" t="s">
        <v>209</v>
      </c>
    </row>
    <row r="239" s="13" customFormat="1">
      <c r="A239" s="13"/>
      <c r="B239" s="242"/>
      <c r="C239" s="243"/>
      <c r="D239" s="244" t="s">
        <v>133</v>
      </c>
      <c r="E239" s="245" t="s">
        <v>1</v>
      </c>
      <c r="F239" s="246" t="s">
        <v>134</v>
      </c>
      <c r="G239" s="243"/>
      <c r="H239" s="245" t="s">
        <v>1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2" t="s">
        <v>133</v>
      </c>
      <c r="AU239" s="252" t="s">
        <v>87</v>
      </c>
      <c r="AV239" s="13" t="s">
        <v>85</v>
      </c>
      <c r="AW239" s="13" t="s">
        <v>30</v>
      </c>
      <c r="AX239" s="13" t="s">
        <v>77</v>
      </c>
      <c r="AY239" s="252" t="s">
        <v>124</v>
      </c>
    </row>
    <row r="240" s="13" customFormat="1">
      <c r="A240" s="13"/>
      <c r="B240" s="242"/>
      <c r="C240" s="243"/>
      <c r="D240" s="244" t="s">
        <v>133</v>
      </c>
      <c r="E240" s="245" t="s">
        <v>1</v>
      </c>
      <c r="F240" s="246" t="s">
        <v>135</v>
      </c>
      <c r="G240" s="243"/>
      <c r="H240" s="245" t="s">
        <v>1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2" t="s">
        <v>133</v>
      </c>
      <c r="AU240" s="252" t="s">
        <v>87</v>
      </c>
      <c r="AV240" s="13" t="s">
        <v>85</v>
      </c>
      <c r="AW240" s="13" t="s">
        <v>30</v>
      </c>
      <c r="AX240" s="13" t="s">
        <v>77</v>
      </c>
      <c r="AY240" s="252" t="s">
        <v>124</v>
      </c>
    </row>
    <row r="241" s="13" customFormat="1">
      <c r="A241" s="13"/>
      <c r="B241" s="242"/>
      <c r="C241" s="243"/>
      <c r="D241" s="244" t="s">
        <v>133</v>
      </c>
      <c r="E241" s="245" t="s">
        <v>1</v>
      </c>
      <c r="F241" s="246" t="s">
        <v>154</v>
      </c>
      <c r="G241" s="243"/>
      <c r="H241" s="245" t="s">
        <v>1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2" t="s">
        <v>133</v>
      </c>
      <c r="AU241" s="252" t="s">
        <v>87</v>
      </c>
      <c r="AV241" s="13" t="s">
        <v>85</v>
      </c>
      <c r="AW241" s="13" t="s">
        <v>30</v>
      </c>
      <c r="AX241" s="13" t="s">
        <v>77</v>
      </c>
      <c r="AY241" s="252" t="s">
        <v>124</v>
      </c>
    </row>
    <row r="242" s="13" customFormat="1">
      <c r="A242" s="13"/>
      <c r="B242" s="242"/>
      <c r="C242" s="243"/>
      <c r="D242" s="244" t="s">
        <v>133</v>
      </c>
      <c r="E242" s="245" t="s">
        <v>1</v>
      </c>
      <c r="F242" s="246" t="s">
        <v>155</v>
      </c>
      <c r="G242" s="243"/>
      <c r="H242" s="245" t="s">
        <v>1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2" t="s">
        <v>133</v>
      </c>
      <c r="AU242" s="252" t="s">
        <v>87</v>
      </c>
      <c r="AV242" s="13" t="s">
        <v>85</v>
      </c>
      <c r="AW242" s="13" t="s">
        <v>30</v>
      </c>
      <c r="AX242" s="13" t="s">
        <v>77</v>
      </c>
      <c r="AY242" s="252" t="s">
        <v>124</v>
      </c>
    </row>
    <row r="243" s="13" customFormat="1">
      <c r="A243" s="13"/>
      <c r="B243" s="242"/>
      <c r="C243" s="243"/>
      <c r="D243" s="244" t="s">
        <v>133</v>
      </c>
      <c r="E243" s="245" t="s">
        <v>1</v>
      </c>
      <c r="F243" s="246" t="s">
        <v>156</v>
      </c>
      <c r="G243" s="243"/>
      <c r="H243" s="245" t="s">
        <v>1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2" t="s">
        <v>133</v>
      </c>
      <c r="AU243" s="252" t="s">
        <v>87</v>
      </c>
      <c r="AV243" s="13" t="s">
        <v>85</v>
      </c>
      <c r="AW243" s="13" t="s">
        <v>30</v>
      </c>
      <c r="AX243" s="13" t="s">
        <v>77</v>
      </c>
      <c r="AY243" s="252" t="s">
        <v>124</v>
      </c>
    </row>
    <row r="244" s="13" customFormat="1">
      <c r="A244" s="13"/>
      <c r="B244" s="242"/>
      <c r="C244" s="243"/>
      <c r="D244" s="244" t="s">
        <v>133</v>
      </c>
      <c r="E244" s="245" t="s">
        <v>1</v>
      </c>
      <c r="F244" s="246" t="s">
        <v>157</v>
      </c>
      <c r="G244" s="243"/>
      <c r="H244" s="245" t="s">
        <v>1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2" t="s">
        <v>133</v>
      </c>
      <c r="AU244" s="252" t="s">
        <v>87</v>
      </c>
      <c r="AV244" s="13" t="s">
        <v>85</v>
      </c>
      <c r="AW244" s="13" t="s">
        <v>30</v>
      </c>
      <c r="AX244" s="13" t="s">
        <v>77</v>
      </c>
      <c r="AY244" s="252" t="s">
        <v>124</v>
      </c>
    </row>
    <row r="245" s="13" customFormat="1">
      <c r="A245" s="13"/>
      <c r="B245" s="242"/>
      <c r="C245" s="243"/>
      <c r="D245" s="244" t="s">
        <v>133</v>
      </c>
      <c r="E245" s="245" t="s">
        <v>1</v>
      </c>
      <c r="F245" s="246" t="s">
        <v>158</v>
      </c>
      <c r="G245" s="243"/>
      <c r="H245" s="245" t="s">
        <v>1</v>
      </c>
      <c r="I245" s="247"/>
      <c r="J245" s="243"/>
      <c r="K245" s="243"/>
      <c r="L245" s="248"/>
      <c r="M245" s="249"/>
      <c r="N245" s="250"/>
      <c r="O245" s="250"/>
      <c r="P245" s="250"/>
      <c r="Q245" s="250"/>
      <c r="R245" s="250"/>
      <c r="S245" s="250"/>
      <c r="T245" s="25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2" t="s">
        <v>133</v>
      </c>
      <c r="AU245" s="252" t="s">
        <v>87</v>
      </c>
      <c r="AV245" s="13" t="s">
        <v>85</v>
      </c>
      <c r="AW245" s="13" t="s">
        <v>30</v>
      </c>
      <c r="AX245" s="13" t="s">
        <v>77</v>
      </c>
      <c r="AY245" s="252" t="s">
        <v>124</v>
      </c>
    </row>
    <row r="246" s="13" customFormat="1">
      <c r="A246" s="13"/>
      <c r="B246" s="242"/>
      <c r="C246" s="243"/>
      <c r="D246" s="244" t="s">
        <v>133</v>
      </c>
      <c r="E246" s="245" t="s">
        <v>1</v>
      </c>
      <c r="F246" s="246" t="s">
        <v>159</v>
      </c>
      <c r="G246" s="243"/>
      <c r="H246" s="245" t="s">
        <v>1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2" t="s">
        <v>133</v>
      </c>
      <c r="AU246" s="252" t="s">
        <v>87</v>
      </c>
      <c r="AV246" s="13" t="s">
        <v>85</v>
      </c>
      <c r="AW246" s="13" t="s">
        <v>30</v>
      </c>
      <c r="AX246" s="13" t="s">
        <v>77</v>
      </c>
      <c r="AY246" s="252" t="s">
        <v>124</v>
      </c>
    </row>
    <row r="247" s="13" customFormat="1">
      <c r="A247" s="13"/>
      <c r="B247" s="242"/>
      <c r="C247" s="243"/>
      <c r="D247" s="244" t="s">
        <v>133</v>
      </c>
      <c r="E247" s="245" t="s">
        <v>1</v>
      </c>
      <c r="F247" s="246" t="s">
        <v>160</v>
      </c>
      <c r="G247" s="243"/>
      <c r="H247" s="245" t="s">
        <v>1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2" t="s">
        <v>133</v>
      </c>
      <c r="AU247" s="252" t="s">
        <v>87</v>
      </c>
      <c r="AV247" s="13" t="s">
        <v>85</v>
      </c>
      <c r="AW247" s="13" t="s">
        <v>30</v>
      </c>
      <c r="AX247" s="13" t="s">
        <v>77</v>
      </c>
      <c r="AY247" s="252" t="s">
        <v>124</v>
      </c>
    </row>
    <row r="248" s="13" customFormat="1">
      <c r="A248" s="13"/>
      <c r="B248" s="242"/>
      <c r="C248" s="243"/>
      <c r="D248" s="244" t="s">
        <v>133</v>
      </c>
      <c r="E248" s="245" t="s">
        <v>1</v>
      </c>
      <c r="F248" s="246" t="s">
        <v>161</v>
      </c>
      <c r="G248" s="243"/>
      <c r="H248" s="245" t="s">
        <v>1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2" t="s">
        <v>133</v>
      </c>
      <c r="AU248" s="252" t="s">
        <v>87</v>
      </c>
      <c r="AV248" s="13" t="s">
        <v>85</v>
      </c>
      <c r="AW248" s="13" t="s">
        <v>30</v>
      </c>
      <c r="AX248" s="13" t="s">
        <v>77</v>
      </c>
      <c r="AY248" s="252" t="s">
        <v>124</v>
      </c>
    </row>
    <row r="249" s="13" customFormat="1">
      <c r="A249" s="13"/>
      <c r="B249" s="242"/>
      <c r="C249" s="243"/>
      <c r="D249" s="244" t="s">
        <v>133</v>
      </c>
      <c r="E249" s="245" t="s">
        <v>1</v>
      </c>
      <c r="F249" s="246" t="s">
        <v>162</v>
      </c>
      <c r="G249" s="243"/>
      <c r="H249" s="245" t="s">
        <v>1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2" t="s">
        <v>133</v>
      </c>
      <c r="AU249" s="252" t="s">
        <v>87</v>
      </c>
      <c r="AV249" s="13" t="s">
        <v>85</v>
      </c>
      <c r="AW249" s="13" t="s">
        <v>30</v>
      </c>
      <c r="AX249" s="13" t="s">
        <v>77</v>
      </c>
      <c r="AY249" s="252" t="s">
        <v>124</v>
      </c>
    </row>
    <row r="250" s="14" customFormat="1">
      <c r="A250" s="14"/>
      <c r="B250" s="253"/>
      <c r="C250" s="254"/>
      <c r="D250" s="244" t="s">
        <v>133</v>
      </c>
      <c r="E250" s="255" t="s">
        <v>1</v>
      </c>
      <c r="F250" s="256" t="s">
        <v>163</v>
      </c>
      <c r="G250" s="254"/>
      <c r="H250" s="257">
        <v>13</v>
      </c>
      <c r="I250" s="258"/>
      <c r="J250" s="254"/>
      <c r="K250" s="254"/>
      <c r="L250" s="259"/>
      <c r="M250" s="260"/>
      <c r="N250" s="261"/>
      <c r="O250" s="261"/>
      <c r="P250" s="261"/>
      <c r="Q250" s="261"/>
      <c r="R250" s="261"/>
      <c r="S250" s="261"/>
      <c r="T250" s="26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3" t="s">
        <v>133</v>
      </c>
      <c r="AU250" s="263" t="s">
        <v>87</v>
      </c>
      <c r="AV250" s="14" t="s">
        <v>87</v>
      </c>
      <c r="AW250" s="14" t="s">
        <v>30</v>
      </c>
      <c r="AX250" s="14" t="s">
        <v>77</v>
      </c>
      <c r="AY250" s="263" t="s">
        <v>124</v>
      </c>
    </row>
    <row r="251" s="14" customFormat="1">
      <c r="A251" s="14"/>
      <c r="B251" s="253"/>
      <c r="C251" s="254"/>
      <c r="D251" s="244" t="s">
        <v>133</v>
      </c>
      <c r="E251" s="255" t="s">
        <v>1</v>
      </c>
      <c r="F251" s="256" t="s">
        <v>164</v>
      </c>
      <c r="G251" s="254"/>
      <c r="H251" s="257">
        <v>4</v>
      </c>
      <c r="I251" s="258"/>
      <c r="J251" s="254"/>
      <c r="K251" s="254"/>
      <c r="L251" s="259"/>
      <c r="M251" s="260"/>
      <c r="N251" s="261"/>
      <c r="O251" s="261"/>
      <c r="P251" s="261"/>
      <c r="Q251" s="261"/>
      <c r="R251" s="261"/>
      <c r="S251" s="261"/>
      <c r="T251" s="26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3" t="s">
        <v>133</v>
      </c>
      <c r="AU251" s="263" t="s">
        <v>87</v>
      </c>
      <c r="AV251" s="14" t="s">
        <v>87</v>
      </c>
      <c r="AW251" s="14" t="s">
        <v>30</v>
      </c>
      <c r="AX251" s="14" t="s">
        <v>77</v>
      </c>
      <c r="AY251" s="263" t="s">
        <v>124</v>
      </c>
    </row>
    <row r="252" s="15" customFormat="1">
      <c r="A252" s="15"/>
      <c r="B252" s="264"/>
      <c r="C252" s="265"/>
      <c r="D252" s="244" t="s">
        <v>133</v>
      </c>
      <c r="E252" s="266" t="s">
        <v>1</v>
      </c>
      <c r="F252" s="267" t="s">
        <v>142</v>
      </c>
      <c r="G252" s="265"/>
      <c r="H252" s="268">
        <v>17</v>
      </c>
      <c r="I252" s="269"/>
      <c r="J252" s="265"/>
      <c r="K252" s="265"/>
      <c r="L252" s="270"/>
      <c r="M252" s="271"/>
      <c r="N252" s="272"/>
      <c r="O252" s="272"/>
      <c r="P252" s="272"/>
      <c r="Q252" s="272"/>
      <c r="R252" s="272"/>
      <c r="S252" s="272"/>
      <c r="T252" s="27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4" t="s">
        <v>133</v>
      </c>
      <c r="AU252" s="274" t="s">
        <v>87</v>
      </c>
      <c r="AV252" s="15" t="s">
        <v>131</v>
      </c>
      <c r="AW252" s="15" t="s">
        <v>30</v>
      </c>
      <c r="AX252" s="15" t="s">
        <v>85</v>
      </c>
      <c r="AY252" s="274" t="s">
        <v>124</v>
      </c>
    </row>
    <row r="253" s="2" customFormat="1">
      <c r="A253" s="40"/>
      <c r="B253" s="41"/>
      <c r="C253" s="230" t="s">
        <v>210</v>
      </c>
      <c r="D253" s="230" t="s">
        <v>127</v>
      </c>
      <c r="E253" s="231" t="s">
        <v>211</v>
      </c>
      <c r="F253" s="232" t="s">
        <v>212</v>
      </c>
      <c r="G253" s="233" t="s">
        <v>167</v>
      </c>
      <c r="H253" s="234">
        <v>1283</v>
      </c>
      <c r="I253" s="235"/>
      <c r="J253" s="236">
        <f>ROUND(I253*H253,2)</f>
        <v>0</v>
      </c>
      <c r="K253" s="232" t="s">
        <v>1</v>
      </c>
      <c r="L253" s="43"/>
      <c r="M253" s="237" t="s">
        <v>1</v>
      </c>
      <c r="N253" s="238" t="s">
        <v>42</v>
      </c>
      <c r="O253" s="93"/>
      <c r="P253" s="239">
        <f>O253*H253</f>
        <v>0</v>
      </c>
      <c r="Q253" s="239">
        <v>0</v>
      </c>
      <c r="R253" s="239">
        <f>Q253*H253</f>
        <v>0</v>
      </c>
      <c r="S253" s="239">
        <v>0</v>
      </c>
      <c r="T253" s="240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41" t="s">
        <v>131</v>
      </c>
      <c r="AT253" s="241" t="s">
        <v>127</v>
      </c>
      <c r="AU253" s="241" t="s">
        <v>87</v>
      </c>
      <c r="AY253" s="17" t="s">
        <v>124</v>
      </c>
      <c r="BE253" s="141">
        <f>IF(N253="základní",J253,0)</f>
        <v>0</v>
      </c>
      <c r="BF253" s="141">
        <f>IF(N253="snížená",J253,0)</f>
        <v>0</v>
      </c>
      <c r="BG253" s="141">
        <f>IF(N253="zákl. přenesená",J253,0)</f>
        <v>0</v>
      </c>
      <c r="BH253" s="141">
        <f>IF(N253="sníž. přenesená",J253,0)</f>
        <v>0</v>
      </c>
      <c r="BI253" s="141">
        <f>IF(N253="nulová",J253,0)</f>
        <v>0</v>
      </c>
      <c r="BJ253" s="17" t="s">
        <v>85</v>
      </c>
      <c r="BK253" s="141">
        <f>ROUND(I253*H253,2)</f>
        <v>0</v>
      </c>
      <c r="BL253" s="17" t="s">
        <v>131</v>
      </c>
      <c r="BM253" s="241" t="s">
        <v>213</v>
      </c>
    </row>
    <row r="254" s="13" customFormat="1">
      <c r="A254" s="13"/>
      <c r="B254" s="242"/>
      <c r="C254" s="243"/>
      <c r="D254" s="244" t="s">
        <v>133</v>
      </c>
      <c r="E254" s="245" t="s">
        <v>1</v>
      </c>
      <c r="F254" s="246" t="s">
        <v>169</v>
      </c>
      <c r="G254" s="243"/>
      <c r="H254" s="245" t="s">
        <v>1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2" t="s">
        <v>133</v>
      </c>
      <c r="AU254" s="252" t="s">
        <v>87</v>
      </c>
      <c r="AV254" s="13" t="s">
        <v>85</v>
      </c>
      <c r="AW254" s="13" t="s">
        <v>30</v>
      </c>
      <c r="AX254" s="13" t="s">
        <v>77</v>
      </c>
      <c r="AY254" s="252" t="s">
        <v>124</v>
      </c>
    </row>
    <row r="255" s="13" customFormat="1">
      <c r="A255" s="13"/>
      <c r="B255" s="242"/>
      <c r="C255" s="243"/>
      <c r="D255" s="244" t="s">
        <v>133</v>
      </c>
      <c r="E255" s="245" t="s">
        <v>1</v>
      </c>
      <c r="F255" s="246" t="s">
        <v>135</v>
      </c>
      <c r="G255" s="243"/>
      <c r="H255" s="245" t="s">
        <v>1</v>
      </c>
      <c r="I255" s="247"/>
      <c r="J255" s="243"/>
      <c r="K255" s="243"/>
      <c r="L255" s="248"/>
      <c r="M255" s="249"/>
      <c r="N255" s="250"/>
      <c r="O255" s="250"/>
      <c r="P255" s="250"/>
      <c r="Q255" s="250"/>
      <c r="R255" s="250"/>
      <c r="S255" s="250"/>
      <c r="T255" s="25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2" t="s">
        <v>133</v>
      </c>
      <c r="AU255" s="252" t="s">
        <v>87</v>
      </c>
      <c r="AV255" s="13" t="s">
        <v>85</v>
      </c>
      <c r="AW255" s="13" t="s">
        <v>30</v>
      </c>
      <c r="AX255" s="13" t="s">
        <v>77</v>
      </c>
      <c r="AY255" s="252" t="s">
        <v>124</v>
      </c>
    </row>
    <row r="256" s="13" customFormat="1">
      <c r="A256" s="13"/>
      <c r="B256" s="242"/>
      <c r="C256" s="243"/>
      <c r="D256" s="244" t="s">
        <v>133</v>
      </c>
      <c r="E256" s="245" t="s">
        <v>1</v>
      </c>
      <c r="F256" s="246" t="s">
        <v>170</v>
      </c>
      <c r="G256" s="243"/>
      <c r="H256" s="245" t="s">
        <v>1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2" t="s">
        <v>133</v>
      </c>
      <c r="AU256" s="252" t="s">
        <v>87</v>
      </c>
      <c r="AV256" s="13" t="s">
        <v>85</v>
      </c>
      <c r="AW256" s="13" t="s">
        <v>30</v>
      </c>
      <c r="AX256" s="13" t="s">
        <v>77</v>
      </c>
      <c r="AY256" s="252" t="s">
        <v>124</v>
      </c>
    </row>
    <row r="257" s="13" customFormat="1">
      <c r="A257" s="13"/>
      <c r="B257" s="242"/>
      <c r="C257" s="243"/>
      <c r="D257" s="244" t="s">
        <v>133</v>
      </c>
      <c r="E257" s="245" t="s">
        <v>1</v>
      </c>
      <c r="F257" s="246" t="s">
        <v>171</v>
      </c>
      <c r="G257" s="243"/>
      <c r="H257" s="245" t="s">
        <v>1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2" t="s">
        <v>133</v>
      </c>
      <c r="AU257" s="252" t="s">
        <v>87</v>
      </c>
      <c r="AV257" s="13" t="s">
        <v>85</v>
      </c>
      <c r="AW257" s="13" t="s">
        <v>30</v>
      </c>
      <c r="AX257" s="13" t="s">
        <v>77</v>
      </c>
      <c r="AY257" s="252" t="s">
        <v>124</v>
      </c>
    </row>
    <row r="258" s="13" customFormat="1">
      <c r="A258" s="13"/>
      <c r="B258" s="242"/>
      <c r="C258" s="243"/>
      <c r="D258" s="244" t="s">
        <v>133</v>
      </c>
      <c r="E258" s="245" t="s">
        <v>1</v>
      </c>
      <c r="F258" s="246" t="s">
        <v>172</v>
      </c>
      <c r="G258" s="243"/>
      <c r="H258" s="245" t="s">
        <v>1</v>
      </c>
      <c r="I258" s="247"/>
      <c r="J258" s="243"/>
      <c r="K258" s="243"/>
      <c r="L258" s="248"/>
      <c r="M258" s="249"/>
      <c r="N258" s="250"/>
      <c r="O258" s="250"/>
      <c r="P258" s="250"/>
      <c r="Q258" s="250"/>
      <c r="R258" s="250"/>
      <c r="S258" s="250"/>
      <c r="T258" s="25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2" t="s">
        <v>133</v>
      </c>
      <c r="AU258" s="252" t="s">
        <v>87</v>
      </c>
      <c r="AV258" s="13" t="s">
        <v>85</v>
      </c>
      <c r="AW258" s="13" t="s">
        <v>30</v>
      </c>
      <c r="AX258" s="13" t="s">
        <v>77</v>
      </c>
      <c r="AY258" s="252" t="s">
        <v>124</v>
      </c>
    </row>
    <row r="259" s="13" customFormat="1">
      <c r="A259" s="13"/>
      <c r="B259" s="242"/>
      <c r="C259" s="243"/>
      <c r="D259" s="244" t="s">
        <v>133</v>
      </c>
      <c r="E259" s="245" t="s">
        <v>1</v>
      </c>
      <c r="F259" s="246" t="s">
        <v>173</v>
      </c>
      <c r="G259" s="243"/>
      <c r="H259" s="245" t="s">
        <v>1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2" t="s">
        <v>133</v>
      </c>
      <c r="AU259" s="252" t="s">
        <v>87</v>
      </c>
      <c r="AV259" s="13" t="s">
        <v>85</v>
      </c>
      <c r="AW259" s="13" t="s">
        <v>30</v>
      </c>
      <c r="AX259" s="13" t="s">
        <v>77</v>
      </c>
      <c r="AY259" s="252" t="s">
        <v>124</v>
      </c>
    </row>
    <row r="260" s="13" customFormat="1">
      <c r="A260" s="13"/>
      <c r="B260" s="242"/>
      <c r="C260" s="243"/>
      <c r="D260" s="244" t="s">
        <v>133</v>
      </c>
      <c r="E260" s="245" t="s">
        <v>1</v>
      </c>
      <c r="F260" s="246" t="s">
        <v>174</v>
      </c>
      <c r="G260" s="243"/>
      <c r="H260" s="245" t="s">
        <v>1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2" t="s">
        <v>133</v>
      </c>
      <c r="AU260" s="252" t="s">
        <v>87</v>
      </c>
      <c r="AV260" s="13" t="s">
        <v>85</v>
      </c>
      <c r="AW260" s="13" t="s">
        <v>30</v>
      </c>
      <c r="AX260" s="13" t="s">
        <v>77</v>
      </c>
      <c r="AY260" s="252" t="s">
        <v>124</v>
      </c>
    </row>
    <row r="261" s="13" customFormat="1">
      <c r="A261" s="13"/>
      <c r="B261" s="242"/>
      <c r="C261" s="243"/>
      <c r="D261" s="244" t="s">
        <v>133</v>
      </c>
      <c r="E261" s="245" t="s">
        <v>1</v>
      </c>
      <c r="F261" s="246" t="s">
        <v>175</v>
      </c>
      <c r="G261" s="243"/>
      <c r="H261" s="245" t="s">
        <v>1</v>
      </c>
      <c r="I261" s="247"/>
      <c r="J261" s="243"/>
      <c r="K261" s="243"/>
      <c r="L261" s="248"/>
      <c r="M261" s="249"/>
      <c r="N261" s="250"/>
      <c r="O261" s="250"/>
      <c r="P261" s="250"/>
      <c r="Q261" s="250"/>
      <c r="R261" s="250"/>
      <c r="S261" s="250"/>
      <c r="T261" s="25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2" t="s">
        <v>133</v>
      </c>
      <c r="AU261" s="252" t="s">
        <v>87</v>
      </c>
      <c r="AV261" s="13" t="s">
        <v>85</v>
      </c>
      <c r="AW261" s="13" t="s">
        <v>30</v>
      </c>
      <c r="AX261" s="13" t="s">
        <v>77</v>
      </c>
      <c r="AY261" s="252" t="s">
        <v>124</v>
      </c>
    </row>
    <row r="262" s="13" customFormat="1">
      <c r="A262" s="13"/>
      <c r="B262" s="242"/>
      <c r="C262" s="243"/>
      <c r="D262" s="244" t="s">
        <v>133</v>
      </c>
      <c r="E262" s="245" t="s">
        <v>1</v>
      </c>
      <c r="F262" s="246" t="s">
        <v>176</v>
      </c>
      <c r="G262" s="243"/>
      <c r="H262" s="245" t="s">
        <v>1</v>
      </c>
      <c r="I262" s="247"/>
      <c r="J262" s="243"/>
      <c r="K262" s="243"/>
      <c r="L262" s="248"/>
      <c r="M262" s="249"/>
      <c r="N262" s="250"/>
      <c r="O262" s="250"/>
      <c r="P262" s="250"/>
      <c r="Q262" s="250"/>
      <c r="R262" s="250"/>
      <c r="S262" s="250"/>
      <c r="T262" s="25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2" t="s">
        <v>133</v>
      </c>
      <c r="AU262" s="252" t="s">
        <v>87</v>
      </c>
      <c r="AV262" s="13" t="s">
        <v>85</v>
      </c>
      <c r="AW262" s="13" t="s">
        <v>30</v>
      </c>
      <c r="AX262" s="13" t="s">
        <v>77</v>
      </c>
      <c r="AY262" s="252" t="s">
        <v>124</v>
      </c>
    </row>
    <row r="263" s="13" customFormat="1">
      <c r="A263" s="13"/>
      <c r="B263" s="242"/>
      <c r="C263" s="243"/>
      <c r="D263" s="244" t="s">
        <v>133</v>
      </c>
      <c r="E263" s="245" t="s">
        <v>1</v>
      </c>
      <c r="F263" s="246" t="s">
        <v>177</v>
      </c>
      <c r="G263" s="243"/>
      <c r="H263" s="245" t="s">
        <v>1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2" t="s">
        <v>133</v>
      </c>
      <c r="AU263" s="252" t="s">
        <v>87</v>
      </c>
      <c r="AV263" s="13" t="s">
        <v>85</v>
      </c>
      <c r="AW263" s="13" t="s">
        <v>30</v>
      </c>
      <c r="AX263" s="13" t="s">
        <v>77</v>
      </c>
      <c r="AY263" s="252" t="s">
        <v>124</v>
      </c>
    </row>
    <row r="264" s="14" customFormat="1">
      <c r="A264" s="14"/>
      <c r="B264" s="253"/>
      <c r="C264" s="254"/>
      <c r="D264" s="244" t="s">
        <v>133</v>
      </c>
      <c r="E264" s="255" t="s">
        <v>1</v>
      </c>
      <c r="F264" s="256" t="s">
        <v>178</v>
      </c>
      <c r="G264" s="254"/>
      <c r="H264" s="257">
        <v>1283</v>
      </c>
      <c r="I264" s="258"/>
      <c r="J264" s="254"/>
      <c r="K264" s="254"/>
      <c r="L264" s="259"/>
      <c r="M264" s="260"/>
      <c r="N264" s="261"/>
      <c r="O264" s="261"/>
      <c r="P264" s="261"/>
      <c r="Q264" s="261"/>
      <c r="R264" s="261"/>
      <c r="S264" s="261"/>
      <c r="T264" s="26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3" t="s">
        <v>133</v>
      </c>
      <c r="AU264" s="263" t="s">
        <v>87</v>
      </c>
      <c r="AV264" s="14" t="s">
        <v>87</v>
      </c>
      <c r="AW264" s="14" t="s">
        <v>30</v>
      </c>
      <c r="AX264" s="14" t="s">
        <v>77</v>
      </c>
      <c r="AY264" s="263" t="s">
        <v>124</v>
      </c>
    </row>
    <row r="265" s="15" customFormat="1">
      <c r="A265" s="15"/>
      <c r="B265" s="264"/>
      <c r="C265" s="265"/>
      <c r="D265" s="244" t="s">
        <v>133</v>
      </c>
      <c r="E265" s="266" t="s">
        <v>1</v>
      </c>
      <c r="F265" s="267" t="s">
        <v>142</v>
      </c>
      <c r="G265" s="265"/>
      <c r="H265" s="268">
        <v>1283</v>
      </c>
      <c r="I265" s="269"/>
      <c r="J265" s="265"/>
      <c r="K265" s="265"/>
      <c r="L265" s="270"/>
      <c r="M265" s="275"/>
      <c r="N265" s="276"/>
      <c r="O265" s="276"/>
      <c r="P265" s="276"/>
      <c r="Q265" s="276"/>
      <c r="R265" s="276"/>
      <c r="S265" s="276"/>
      <c r="T265" s="277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4" t="s">
        <v>133</v>
      </c>
      <c r="AU265" s="274" t="s">
        <v>87</v>
      </c>
      <c r="AV265" s="15" t="s">
        <v>131</v>
      </c>
      <c r="AW265" s="15" t="s">
        <v>30</v>
      </c>
      <c r="AX265" s="15" t="s">
        <v>85</v>
      </c>
      <c r="AY265" s="274" t="s">
        <v>124</v>
      </c>
    </row>
    <row r="266" s="2" customFormat="1" ht="6.96" customHeight="1">
      <c r="A266" s="40"/>
      <c r="B266" s="68"/>
      <c r="C266" s="69"/>
      <c r="D266" s="69"/>
      <c r="E266" s="69"/>
      <c r="F266" s="69"/>
      <c r="G266" s="69"/>
      <c r="H266" s="69"/>
      <c r="I266" s="69"/>
      <c r="J266" s="69"/>
      <c r="K266" s="69"/>
      <c r="L266" s="43"/>
      <c r="M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</row>
  </sheetData>
  <sheetProtection sheet="1" autoFilter="0" formatColumns="0" formatRows="0" objects="1" scenarios="1" spinCount="100000" saltValue="F1SiDm5zlkETWc96CogQ+uNMWL+G9yKErJC2mEEJWWeon250+KzUKaU3UWXLuitdDAnsJxSyk08sDRtKdyjwsg==" hashValue="2HWb+ERJ8yDcwyh1qj8VimzNrZLwGYSNkQBJ9dPRiyl/8u6uVHzwIjQayGDwrCyZqP05G5jWLzMAY6h1WH29yQ==" algorithmName="SHA-512" password="CC35"/>
  <autoFilter ref="C119:K26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DESKTOP-U7DN9O0\Magda</dc:creator>
  <cp:lastModifiedBy>DESKTOP-U7DN9O0\Magda</cp:lastModifiedBy>
  <dcterms:created xsi:type="dcterms:W3CDTF">2021-11-22T11:17:25Z</dcterms:created>
  <dcterms:modified xsi:type="dcterms:W3CDTF">2021-11-22T11:17:27Z</dcterms:modified>
</cp:coreProperties>
</file>